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codeName="ThisWorkbook"/>
  <mc:AlternateContent xmlns:mc="http://schemas.openxmlformats.org/markup-compatibility/2006">
    <mc:Choice Requires="x15">
      <x15ac:absPath xmlns:x15ac="http://schemas.microsoft.com/office/spreadsheetml/2010/11/ac" url="C:\Aktuální\Final version\"/>
    </mc:Choice>
  </mc:AlternateContent>
  <xr:revisionPtr revIDLastSave="0" documentId="13_ncr:1_{F5C42FB5-AB1F-4191-86EC-C09255B5E282}" xr6:coauthVersionLast="45" xr6:coauthVersionMax="46" xr10:uidLastSave="{00000000-0000-0000-0000-000000000000}"/>
  <workbookProtection workbookAlgorithmName="SHA-512" workbookHashValue="eDrLJnUFu5sVq0iXXkOecWguLck+YSKYBfYuDwiRKfMbc4eaG/3MZeecd7s9H3donkM8j/lrDZIxwT1wMpmHdg==" workbookSaltValue="k6Cv3dBatxgDYGZ0pQ8OoA==" workbookSpinCount="100000" lockStructure="1"/>
  <bookViews>
    <workbookView xWindow="-108" yWindow="-108" windowWidth="23256" windowHeight="12576" activeTab="2" xr2:uid="{00000000-000D-0000-FFFF-FFFF00000000}"/>
  </bookViews>
  <sheets>
    <sheet name="import" sheetId="1" r:id="rId1"/>
    <sheet name="Objednávka" sheetId="9" r:id="rId2"/>
    <sheet name="Montážní protokol" sheetId="5" r:id="rId3"/>
    <sheet name="Demontážní protokol" sheetId="10" r:id="rId4"/>
    <sheet name="Periferie" sheetId="7" state="hidden" r:id="rId5"/>
    <sheet name="list" sheetId="2" state="hidden" r:id="rId6"/>
    <sheet name="combo_values" sheetId="3" state="hidden" r:id="rId7"/>
  </sheets>
  <definedNames>
    <definedName name="_xlnm._FilterDatabase" localSheetId="0" hidden="1">import!$B$4:$I$4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54" i="1" l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J5" i="1"/>
  <c r="E5" i="1" l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" i="1"/>
  <c r="P54" i="1" l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AE7" i="1"/>
  <c r="Y7" i="1"/>
  <c r="X7" i="1"/>
  <c r="W7" i="1"/>
  <c r="V7" i="1"/>
  <c r="U7" i="1"/>
  <c r="S7" i="1"/>
  <c r="R7" i="1"/>
  <c r="Q7" i="1"/>
  <c r="O7" i="1"/>
  <c r="K7" i="1"/>
  <c r="L7" i="1"/>
  <c r="I7" i="1"/>
  <c r="H7" i="1"/>
  <c r="G7" i="1"/>
  <c r="F7" i="1"/>
  <c r="E7" i="1"/>
  <c r="F51" i="1"/>
  <c r="G51" i="1"/>
  <c r="H51" i="1"/>
  <c r="I51" i="1"/>
  <c r="K51" i="1"/>
  <c r="L51" i="1"/>
  <c r="S51" i="1"/>
  <c r="U51" i="1"/>
  <c r="V51" i="1"/>
  <c r="W51" i="1"/>
  <c r="X51" i="1"/>
  <c r="Y51" i="1"/>
  <c r="AE51" i="1"/>
  <c r="F52" i="1"/>
  <c r="G52" i="1"/>
  <c r="H52" i="1"/>
  <c r="I52" i="1"/>
  <c r="K52" i="1"/>
  <c r="L52" i="1"/>
  <c r="S52" i="1"/>
  <c r="U52" i="1"/>
  <c r="V52" i="1"/>
  <c r="W52" i="1"/>
  <c r="X52" i="1"/>
  <c r="Y52" i="1"/>
  <c r="Z52" i="1"/>
  <c r="AA52" i="1"/>
  <c r="AE52" i="1"/>
  <c r="F53" i="1"/>
  <c r="G53" i="1"/>
  <c r="H53" i="1"/>
  <c r="I53" i="1"/>
  <c r="K53" i="1"/>
  <c r="L53" i="1"/>
  <c r="S53" i="1"/>
  <c r="U53" i="1"/>
  <c r="V53" i="1"/>
  <c r="W53" i="1"/>
  <c r="X53" i="1"/>
  <c r="Y53" i="1"/>
  <c r="Z53" i="1"/>
  <c r="AA53" i="1"/>
  <c r="AE53" i="1"/>
  <c r="F54" i="1"/>
  <c r="G54" i="1"/>
  <c r="H54" i="1"/>
  <c r="I54" i="1"/>
  <c r="K54" i="1"/>
  <c r="L54" i="1"/>
  <c r="S54" i="1"/>
  <c r="U54" i="1"/>
  <c r="V54" i="1"/>
  <c r="W54" i="1"/>
  <c r="X54" i="1"/>
  <c r="Y54" i="1"/>
  <c r="Z54" i="1"/>
  <c r="AA54" i="1"/>
  <c r="AE54" i="1"/>
  <c r="E51" i="1"/>
  <c r="E52" i="1"/>
  <c r="E53" i="1"/>
  <c r="E54" i="1"/>
  <c r="I24" i="9"/>
  <c r="B21" i="5" s="1"/>
  <c r="B14" i="5"/>
  <c r="A14" i="5" s="1"/>
  <c r="J24" i="9"/>
  <c r="AE6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" i="1"/>
  <c r="E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F5" i="1"/>
  <c r="W5" i="1"/>
  <c r="Q5" i="1"/>
  <c r="U5" i="1"/>
  <c r="Y6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" i="1"/>
  <c r="X6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" i="1"/>
  <c r="O6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" i="1"/>
  <c r="R6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" i="1"/>
  <c r="Q6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I5" i="1"/>
  <c r="S6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W6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I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V6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" i="1"/>
  <c r="U6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S5" i="1"/>
  <c r="L6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" i="1"/>
  <c r="K6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" i="1"/>
  <c r="H6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" i="1"/>
  <c r="G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" i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B34" i="5"/>
  <c r="A37" i="1" s="1"/>
  <c r="N37" i="1" s="1"/>
  <c r="B36" i="5"/>
  <c r="A36" i="5" s="1"/>
  <c r="B16" i="5"/>
  <c r="A16" i="5" s="1"/>
  <c r="B42" i="5"/>
  <c r="A45" i="1" s="1"/>
  <c r="N45" i="1" s="1"/>
  <c r="B30" i="5"/>
  <c r="A30" i="5" s="1"/>
  <c r="B45" i="5" l="1"/>
  <c r="A48" i="1" s="1"/>
  <c r="N48" i="1" s="1"/>
  <c r="B39" i="5"/>
  <c r="A39" i="5" s="1"/>
  <c r="B11" i="5"/>
  <c r="A11" i="5" s="1"/>
  <c r="B40" i="5"/>
  <c r="A40" i="5" s="1"/>
  <c r="B2" i="5"/>
  <c r="A2" i="5" s="1"/>
  <c r="B49" i="5"/>
  <c r="A49" i="5" s="1"/>
  <c r="B43" i="5"/>
  <c r="A43" i="5" s="1"/>
  <c r="B18" i="5"/>
  <c r="A21" i="1" s="1"/>
  <c r="N21" i="1" s="1"/>
  <c r="B10" i="5"/>
  <c r="A10" i="5" s="1"/>
  <c r="B29" i="5"/>
  <c r="A32" i="1" s="1"/>
  <c r="N32" i="1" s="1"/>
  <c r="B31" i="5"/>
  <c r="A31" i="5" s="1"/>
  <c r="B44" i="5"/>
  <c r="A44" i="5" s="1"/>
  <c r="B46" i="5"/>
  <c r="A46" i="5" s="1"/>
  <c r="A45" i="5"/>
  <c r="B24" i="5"/>
  <c r="A27" i="1" s="1"/>
  <c r="N27" i="1" s="1"/>
  <c r="B32" i="5"/>
  <c r="B48" i="5"/>
  <c r="A48" i="5" s="1"/>
  <c r="B7" i="5"/>
  <c r="A7" i="5" s="1"/>
  <c r="B25" i="5"/>
  <c r="A25" i="5" s="1"/>
  <c r="B26" i="5"/>
  <c r="B17" i="5"/>
  <c r="A17" i="5" s="1"/>
  <c r="B50" i="5"/>
  <c r="A50" i="5" s="1"/>
  <c r="B13" i="5"/>
  <c r="A13" i="5" s="1"/>
  <c r="B15" i="5"/>
  <c r="A15" i="5" s="1"/>
  <c r="A39" i="1"/>
  <c r="N39" i="1" s="1"/>
  <c r="B23" i="5"/>
  <c r="B3" i="5"/>
  <c r="A3" i="5" s="1"/>
  <c r="A21" i="5"/>
  <c r="A24" i="1"/>
  <c r="N24" i="1" s="1"/>
  <c r="B33" i="5"/>
  <c r="B6" i="5"/>
  <c r="A33" i="1"/>
  <c r="N33" i="1" s="1"/>
  <c r="B27" i="5"/>
  <c r="B37" i="5"/>
  <c r="B51" i="5"/>
  <c r="B4" i="5"/>
  <c r="B12" i="5"/>
  <c r="A17" i="1"/>
  <c r="N17" i="1" s="1"/>
  <c r="B41" i="5"/>
  <c r="B38" i="5"/>
  <c r="A34" i="5"/>
  <c r="A42" i="5"/>
  <c r="B47" i="5"/>
  <c r="A47" i="1"/>
  <c r="N47" i="1" s="1"/>
  <c r="B35" i="5"/>
  <c r="B19" i="5"/>
  <c r="A19" i="5" s="1"/>
  <c r="B20" i="5"/>
  <c r="B5" i="5"/>
  <c r="B9" i="5"/>
  <c r="B22" i="5"/>
  <c r="B28" i="5"/>
  <c r="B8" i="5"/>
  <c r="A19" i="1"/>
  <c r="N19" i="1" s="1"/>
  <c r="A5" i="1"/>
  <c r="N5" i="1" s="1"/>
  <c r="A43" i="1" l="1"/>
  <c r="N43" i="1" s="1"/>
  <c r="A42" i="1"/>
  <c r="N42" i="1" s="1"/>
  <c r="A14" i="1"/>
  <c r="N14" i="1" s="1"/>
  <c r="A29" i="5"/>
  <c r="A13" i="1"/>
  <c r="N13" i="1" s="1"/>
  <c r="A49" i="1"/>
  <c r="N49" i="1" s="1"/>
  <c r="A46" i="1"/>
  <c r="N46" i="1" s="1"/>
  <c r="A52" i="1"/>
  <c r="N52" i="1" s="1"/>
  <c r="A10" i="1"/>
  <c r="N10" i="1" s="1"/>
  <c r="A34" i="1"/>
  <c r="N34" i="1" s="1"/>
  <c r="A18" i="5"/>
  <c r="A24" i="5"/>
  <c r="A53" i="1"/>
  <c r="N53" i="1" s="1"/>
  <c r="A20" i="1"/>
  <c r="N20" i="1" s="1"/>
  <c r="A18" i="1"/>
  <c r="N18" i="1" s="1"/>
  <c r="A51" i="1"/>
  <c r="N51" i="1" s="1"/>
  <c r="A32" i="5"/>
  <c r="A35" i="1"/>
  <c r="N35" i="1" s="1"/>
  <c r="A23" i="5"/>
  <c r="A26" i="1"/>
  <c r="N26" i="1" s="1"/>
  <c r="A16" i="1"/>
  <c r="N16" i="1" s="1"/>
  <c r="A22" i="1"/>
  <c r="N22" i="1" s="1"/>
  <c r="A28" i="1"/>
  <c r="N28" i="1" s="1"/>
  <c r="A6" i="1"/>
  <c r="N6" i="1" s="1"/>
  <c r="A26" i="5"/>
  <c r="A29" i="1"/>
  <c r="N29" i="1" s="1"/>
  <c r="A6" i="5"/>
  <c r="A9" i="1"/>
  <c r="N9" i="1" s="1"/>
  <c r="A38" i="1"/>
  <c r="N38" i="1" s="1"/>
  <c r="A35" i="5"/>
  <c r="A12" i="5"/>
  <c r="A15" i="1"/>
  <c r="N15" i="1" s="1"/>
  <c r="A8" i="5"/>
  <c r="A11" i="1"/>
  <c r="N11" i="1" s="1"/>
  <c r="A23" i="1"/>
  <c r="N23" i="1" s="1"/>
  <c r="A20" i="5"/>
  <c r="A28" i="5"/>
  <c r="A31" i="1"/>
  <c r="N31" i="1" s="1"/>
  <c r="A51" i="5"/>
  <c r="A54" i="1"/>
  <c r="N54" i="1" s="1"/>
  <c r="A37" i="5"/>
  <c r="A40" i="1"/>
  <c r="N40" i="1" s="1"/>
  <c r="A50" i="1"/>
  <c r="N50" i="1" s="1"/>
  <c r="A47" i="5"/>
  <c r="A22" i="5"/>
  <c r="A25" i="1"/>
  <c r="N25" i="1" s="1"/>
  <c r="A30" i="1"/>
  <c r="N30" i="1" s="1"/>
  <c r="A27" i="5"/>
  <c r="A12" i="1"/>
  <c r="N12" i="1" s="1"/>
  <c r="A9" i="5"/>
  <c r="A4" i="5"/>
  <c r="A7" i="1"/>
  <c r="N7" i="1" s="1"/>
  <c r="A5" i="5"/>
  <c r="A8" i="1"/>
  <c r="N8" i="1" s="1"/>
  <c r="A41" i="1"/>
  <c r="N41" i="1" s="1"/>
  <c r="A38" i="5"/>
  <c r="A36" i="1"/>
  <c r="N36" i="1" s="1"/>
  <c r="A33" i="5"/>
  <c r="A44" i="1"/>
  <c r="N44" i="1" s="1"/>
  <c r="A41" i="5"/>
</calcChain>
</file>

<file path=xl/sharedStrings.xml><?xml version="1.0" encoding="utf-8"?>
<sst xmlns="http://schemas.openxmlformats.org/spreadsheetml/2006/main" count="280" uniqueCount="153">
  <si>
    <t>Hromadné zavedení vozidel</t>
  </si>
  <si>
    <t>bd410f1c-e791-426f-8b79-bb20ce8ca4d8</t>
  </si>
  <si>
    <t>Název firmy</t>
  </si>
  <si>
    <t>Fakturační kód firmy</t>
  </si>
  <si>
    <t>Fakturační kód vozidla</t>
  </si>
  <si>
    <t>ID firmy</t>
  </si>
  <si>
    <t>SPZ</t>
  </si>
  <si>
    <t>VIN</t>
  </si>
  <si>
    <t>Tovární značka</t>
  </si>
  <si>
    <t>Model vozu</t>
  </si>
  <si>
    <t>Druh vozidla</t>
  </si>
  <si>
    <t>Skupina</t>
  </si>
  <si>
    <t>Rok výroby</t>
  </si>
  <si>
    <t>Velikost nádrže</t>
  </si>
  <si>
    <t>Velikost CNG nádrže</t>
  </si>
  <si>
    <t>Montáž/ demontáž</t>
  </si>
  <si>
    <t>Připojení na sběrnici vozidla</t>
  </si>
  <si>
    <t>Plovák</t>
  </si>
  <si>
    <t>Identifikace řidiče</t>
  </si>
  <si>
    <t>Přepínač SS</t>
  </si>
  <si>
    <t>ID jednotky</t>
  </si>
  <si>
    <t>Číslo SIM</t>
  </si>
  <si>
    <t>Počátační stav km</t>
  </si>
  <si>
    <t>Počáteční stav motohodin</t>
  </si>
  <si>
    <t>Datum montáže</t>
  </si>
  <si>
    <t>Verze tachografu</t>
  </si>
  <si>
    <t>Umístění jednotky</t>
  </si>
  <si>
    <t>Vzdálené vyčítání tachografu</t>
  </si>
  <si>
    <t>Perfectdrive</t>
  </si>
  <si>
    <t>Komunikovat s</t>
  </si>
  <si>
    <t xml:space="preserve">Poznámka </t>
  </si>
  <si>
    <t>Plovák (ano / ne)</t>
  </si>
  <si>
    <t>Plovák připojení (RS232, IN1 …)</t>
  </si>
  <si>
    <t>Plovák typ (FMS, stávající …)</t>
  </si>
  <si>
    <t>Importní hodnota</t>
  </si>
  <si>
    <t>Pro zavední není potřeba</t>
  </si>
  <si>
    <t>Vypsaný údaj</t>
  </si>
  <si>
    <t>Combo box</t>
  </si>
  <si>
    <t>autobus</t>
  </si>
  <si>
    <t>ano</t>
  </si>
  <si>
    <t>elektromobil</t>
  </si>
  <si>
    <t>ne</t>
  </si>
  <si>
    <t>FMS</t>
  </si>
  <si>
    <t>navigace Garmin</t>
  </si>
  <si>
    <t>motocykl</t>
  </si>
  <si>
    <t>stávající plovák</t>
  </si>
  <si>
    <t>navigace Dynavix</t>
  </si>
  <si>
    <t>nákladní</t>
  </si>
  <si>
    <t>IBR 232</t>
  </si>
  <si>
    <t>mobilní aplikace</t>
  </si>
  <si>
    <t>návěs</t>
  </si>
  <si>
    <t>IBR FMS</t>
  </si>
  <si>
    <t>osobní</t>
  </si>
  <si>
    <t>Mesit</t>
  </si>
  <si>
    <t>přívěs</t>
  </si>
  <si>
    <t>rostlinná výroba</t>
  </si>
  <si>
    <t>tahač</t>
  </si>
  <si>
    <t>zvláštní vozidlo</t>
  </si>
  <si>
    <t>stavební stroj</t>
  </si>
  <si>
    <t>sypač inertní</t>
  </si>
  <si>
    <t>sypač chemický</t>
  </si>
  <si>
    <t>technologické vozidlo</t>
  </si>
  <si>
    <t>traktor</t>
  </si>
  <si>
    <t>speciální vozidlo</t>
  </si>
  <si>
    <t>vysokozdvižný vozík</t>
  </si>
  <si>
    <t>dodávka</t>
  </si>
  <si>
    <t>sanitní vůz</t>
  </si>
  <si>
    <t>osobní střední</t>
  </si>
  <si>
    <t>osobní velký</t>
  </si>
  <si>
    <t>nákladní malý</t>
  </si>
  <si>
    <t>nákladní střední</t>
  </si>
  <si>
    <t>nákladní velký</t>
  </si>
  <si>
    <t>hybrid</t>
  </si>
  <si>
    <t>plug-in hybrid</t>
  </si>
  <si>
    <t>Model vozidla</t>
  </si>
  <si>
    <t>Objem nádrže (l)</t>
  </si>
  <si>
    <t>SN jednotky</t>
  </si>
  <si>
    <t>Druh vozu</t>
  </si>
  <si>
    <t>Tacho2WD</t>
  </si>
  <si>
    <t>CAN0</t>
  </si>
  <si>
    <t>CAN1</t>
  </si>
  <si>
    <t>FMS + tachograf</t>
  </si>
  <si>
    <t>Tachograf</t>
  </si>
  <si>
    <t>Sonda IBR</t>
  </si>
  <si>
    <t>OBD</t>
  </si>
  <si>
    <t>CAN</t>
  </si>
  <si>
    <t>Identifikace</t>
  </si>
  <si>
    <t>Montáž/demontáž</t>
  </si>
  <si>
    <t>Montáž</t>
  </si>
  <si>
    <t>Demontáž</t>
  </si>
  <si>
    <t>Připojení na sběrnici</t>
  </si>
  <si>
    <t>ANO</t>
  </si>
  <si>
    <t>NE</t>
  </si>
  <si>
    <t>Přepínáč SS</t>
  </si>
  <si>
    <t>MP</t>
  </si>
  <si>
    <t>BO</t>
  </si>
  <si>
    <t>OB</t>
  </si>
  <si>
    <t>Číslo objednávky</t>
  </si>
  <si>
    <t>Stav motohodin</t>
  </si>
  <si>
    <t>Stav km</t>
  </si>
  <si>
    <t>Připojení tachografu</t>
  </si>
  <si>
    <t>Služba Tacho2WD</t>
  </si>
  <si>
    <t>Služba PerfectDrive</t>
  </si>
  <si>
    <t>Dallas</t>
  </si>
  <si>
    <t>OBJ</t>
  </si>
  <si>
    <t>RFID 125kHz</t>
  </si>
  <si>
    <t>Tachograf D8</t>
  </si>
  <si>
    <t>WD Driver</t>
  </si>
  <si>
    <t>RFID 13MHz</t>
  </si>
  <si>
    <t>Zdroj paliva</t>
  </si>
  <si>
    <t>Stávající plovák</t>
  </si>
  <si>
    <t>CAN/OBD</t>
  </si>
  <si>
    <t>Ceník servisních prací - objednávka Princip</t>
  </si>
  <si>
    <t>Závazná objednávka č:</t>
  </si>
  <si>
    <t xml:space="preserve"> (číslo objednávky Princip a.s., uvádět do faktury)</t>
  </si>
  <si>
    <t>Vyplněnou objednávku odesílejte výhradně na  info@sledujauta.cz</t>
  </si>
  <si>
    <t>Tím to u vás závazně objednáváme servisní práce pro zákazníka</t>
  </si>
  <si>
    <t>Název společnosti:</t>
  </si>
  <si>
    <t>Adresa:</t>
  </si>
  <si>
    <t>Kontaktní osoba:</t>
  </si>
  <si>
    <t>Telefon:</t>
  </si>
  <si>
    <t>E-mail:</t>
  </si>
  <si>
    <t>Název</t>
  </si>
  <si>
    <t xml:space="preserve">Cena montáže </t>
  </si>
  <si>
    <t>Ostatní</t>
  </si>
  <si>
    <t>Počet</t>
  </si>
  <si>
    <t>Celkem</t>
  </si>
  <si>
    <t>Montáž mobilní jednotky do osobního vozidla včetně připojení sběrnice OBD/CAN</t>
  </si>
  <si>
    <t>Montáž přepínače SS</t>
  </si>
  <si>
    <t>Montáž Dallas (RFID) čtečky včetně sirénky</t>
  </si>
  <si>
    <t>Montáž mobilní jednotky do nákladního vozidla</t>
  </si>
  <si>
    <t>Připojení FMS</t>
  </si>
  <si>
    <t>Připojení digitálního tachografu Tacho2WD a D8</t>
  </si>
  <si>
    <t>Příplatek za víkendovou montáž</t>
  </si>
  <si>
    <t>Demontáž GPS jednotky</t>
  </si>
  <si>
    <t>Doprava    (Počet ujetých km k zákazníkovi a zpět)</t>
  </si>
  <si>
    <t>dle skutečnosti</t>
  </si>
  <si>
    <t>Poznámka:</t>
  </si>
  <si>
    <t>V Praze dne:</t>
  </si>
  <si>
    <t>_____________________________</t>
  </si>
  <si>
    <t>Jméno a příjmení</t>
  </si>
  <si>
    <t xml:space="preserve">Seznam vozidel viz další  list - Montážní protokol </t>
  </si>
  <si>
    <t>Datum a čas demontáže</t>
  </si>
  <si>
    <t>Datum a čas montáže</t>
  </si>
  <si>
    <t>Offline vozidlo</t>
  </si>
  <si>
    <t>Fakturace</t>
  </si>
  <si>
    <t>Nechat aktivovat vzdálené vyčítání tachografu</t>
  </si>
  <si>
    <t>Nechat aktivovat Perfectdrive</t>
  </si>
  <si>
    <t>Technik</t>
  </si>
  <si>
    <t>Služba DriveCheck</t>
  </si>
  <si>
    <t>Nechat aktivovat DriveCheck</t>
  </si>
  <si>
    <t>Telefonní číslo (pokud znáte)</t>
  </si>
  <si>
    <t>Demontované periferie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</si>
</sst>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"/>
  </numFmts>
  <fonts count="20" x14ac:knownFonts="1">
    <font>
      <sz val="10"/>
      <color rgb="FF000000"/>
      <name val="Arial"/>
    </font>
    <font>
      <b/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6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9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55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D8D8D8"/>
        <bgColor rgb="FFFFFFFF"/>
      </patternFill>
    </fill>
    <fill>
      <patternFill patternType="solid">
        <fgColor rgb="FFF2DBDB"/>
        <bgColor rgb="FFFFFFFF"/>
      </patternFill>
    </fill>
    <fill>
      <patternFill patternType="solid">
        <fgColor rgb="FFEAF1DD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26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2" borderId="0"/>
    <xf numFmtId="0" fontId="14" fillId="2" borderId="0" applyNumberFormat="0" applyFill="0" applyBorder="0" applyAlignment="0" applyProtection="0">
      <alignment vertical="top"/>
      <protection locked="0"/>
    </xf>
  </cellStyleXfs>
  <cellXfs count="147"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wrapText="1"/>
    </xf>
    <xf numFmtId="0" fontId="1" fillId="6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5" borderId="0" xfId="0" applyFill="1" applyAlignment="1">
      <alignment horizont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9" fontId="0" fillId="2" borderId="0" xfId="0" applyNumberFormat="1" applyFill="1"/>
    <xf numFmtId="49" fontId="1" fillId="6" borderId="1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4" fillId="2" borderId="0" xfId="0" applyFont="1" applyFill="1"/>
    <xf numFmtId="0" fontId="0" fillId="0" borderId="5" xfId="0" applyBorder="1"/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4" fillId="0" borderId="5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0" fillId="0" borderId="0" xfId="0" applyFill="1"/>
    <xf numFmtId="49" fontId="0" fillId="0" borderId="0" xfId="0" applyNumberFormat="1" applyFill="1"/>
    <xf numFmtId="0" fontId="12" fillId="2" borderId="13" xfId="1" applyFont="1" applyBorder="1" applyAlignment="1">
      <alignment vertical="center"/>
    </xf>
    <xf numFmtId="0" fontId="12" fillId="2" borderId="15" xfId="1" applyFont="1" applyBorder="1" applyAlignment="1">
      <alignment vertical="center"/>
    </xf>
    <xf numFmtId="0" fontId="12" fillId="2" borderId="17" xfId="1" applyFont="1" applyBorder="1" applyAlignment="1">
      <alignment vertical="center"/>
    </xf>
    <xf numFmtId="3" fontId="15" fillId="8" borderId="5" xfId="1" applyNumberFormat="1" applyFont="1" applyFill="1" applyBorder="1" applyAlignment="1" applyProtection="1">
      <alignment horizontal="center"/>
      <protection hidden="1"/>
    </xf>
    <xf numFmtId="3" fontId="15" fillId="8" borderId="5" xfId="1" applyNumberFormat="1" applyFont="1" applyFill="1" applyBorder="1" applyProtection="1">
      <protection locked="0"/>
    </xf>
    <xf numFmtId="3" fontId="15" fillId="8" borderId="23" xfId="1" applyNumberFormat="1" applyFont="1" applyFill="1" applyBorder="1" applyProtection="1">
      <protection hidden="1"/>
    </xf>
    <xf numFmtId="0" fontId="17" fillId="2" borderId="25" xfId="1" applyFont="1" applyBorder="1" applyProtection="1">
      <protection hidden="1"/>
    </xf>
    <xf numFmtId="0" fontId="13" fillId="2" borderId="25" xfId="1" applyFont="1" applyBorder="1" applyProtection="1">
      <protection locked="0"/>
    </xf>
    <xf numFmtId="3" fontId="16" fillId="2" borderId="26" xfId="1" applyNumberFormat="1" applyFont="1" applyBorder="1" applyProtection="1">
      <protection hidden="1"/>
    </xf>
    <xf numFmtId="0" fontId="9" fillId="2" borderId="0" xfId="1" applyFont="1"/>
    <xf numFmtId="0" fontId="9" fillId="2" borderId="0" xfId="1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0" fillId="2" borderId="0" xfId="1" applyFont="1"/>
    <xf numFmtId="0" fontId="11" fillId="0" borderId="0" xfId="0" applyFont="1"/>
    <xf numFmtId="0" fontId="13" fillId="2" borderId="0" xfId="1" applyFont="1"/>
    <xf numFmtId="14" fontId="13" fillId="2" borderId="0" xfId="1" applyNumberFormat="1" applyFont="1"/>
    <xf numFmtId="0" fontId="10" fillId="2" borderId="0" xfId="1" applyFont="1" applyBorder="1"/>
    <xf numFmtId="0" fontId="12" fillId="2" borderId="0" xfId="1" applyFont="1" applyAlignment="1">
      <alignment horizontal="center" vertical="center" wrapText="1"/>
    </xf>
    <xf numFmtId="0" fontId="10" fillId="2" borderId="0" xfId="1" applyFont="1" applyAlignment="1">
      <alignment horizontal="center"/>
    </xf>
    <xf numFmtId="0" fontId="12" fillId="2" borderId="0" xfId="1" applyFont="1" applyAlignment="1">
      <alignment horizontal="center" vertical="center"/>
    </xf>
    <xf numFmtId="3" fontId="15" fillId="2" borderId="5" xfId="1" applyNumberFormat="1" applyFont="1" applyBorder="1" applyAlignment="1" applyProtection="1">
      <alignment horizontal="center"/>
      <protection hidden="1"/>
    </xf>
    <xf numFmtId="3" fontId="15" fillId="2" borderId="5" xfId="1" applyNumberFormat="1" applyFont="1" applyBorder="1" applyProtection="1">
      <protection locked="0"/>
    </xf>
    <xf numFmtId="0" fontId="13" fillId="2" borderId="5" xfId="1" applyFont="1" applyBorder="1" applyAlignment="1">
      <alignment horizontal="center"/>
    </xf>
    <xf numFmtId="0" fontId="13" fillId="2" borderId="5" xfId="1" applyFont="1" applyBorder="1"/>
    <xf numFmtId="0" fontId="15" fillId="2" borderId="5" xfId="1" applyFont="1" applyBorder="1" applyAlignment="1" applyProtection="1">
      <alignment horizontal="center"/>
      <protection hidden="1"/>
    </xf>
    <xf numFmtId="0" fontId="15" fillId="2" borderId="5" xfId="1" applyFont="1" applyBorder="1" applyProtection="1">
      <protection locked="0"/>
    </xf>
    <xf numFmtId="3" fontId="15" fillId="8" borderId="29" xfId="1" applyNumberFormat="1" applyFont="1" applyFill="1" applyBorder="1" applyAlignment="1" applyProtection="1">
      <alignment horizontal="center"/>
      <protection hidden="1"/>
    </xf>
    <xf numFmtId="3" fontId="15" fillId="8" borderId="29" xfId="1" applyNumberFormat="1" applyFont="1" applyFill="1" applyBorder="1" applyProtection="1">
      <protection locked="0"/>
    </xf>
    <xf numFmtId="0" fontId="11" fillId="0" borderId="0" xfId="0" applyFont="1" applyBorder="1"/>
    <xf numFmtId="0" fontId="13" fillId="2" borderId="0" xfId="1" applyFont="1" applyBorder="1" applyAlignment="1">
      <alignment horizontal="left"/>
    </xf>
    <xf numFmtId="0" fontId="13" fillId="2" borderId="0" xfId="1" applyFont="1" applyBorder="1" applyAlignment="1">
      <alignment horizontal="left" wrapText="1"/>
    </xf>
    <xf numFmtId="0" fontId="15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wrapText="1"/>
    </xf>
    <xf numFmtId="3" fontId="15" fillId="8" borderId="34" xfId="1" applyNumberFormat="1" applyFont="1" applyFill="1" applyBorder="1" applyProtection="1">
      <protection hidden="1"/>
    </xf>
    <xf numFmtId="3" fontId="15" fillId="2" borderId="23" xfId="1" applyNumberFormat="1" applyFont="1" applyBorder="1" applyAlignment="1" applyProtection="1">
      <alignment horizontal="center"/>
      <protection hidden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3" fontId="13" fillId="2" borderId="25" xfId="1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8" fillId="6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4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5" xfId="0" applyFont="1" applyBorder="1" applyAlignment="1">
      <alignment vertical="center"/>
    </xf>
    <xf numFmtId="49" fontId="5" fillId="0" borderId="5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/>
    </xf>
    <xf numFmtId="49" fontId="4" fillId="0" borderId="5" xfId="0" applyNumberFormat="1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4" fillId="2" borderId="6" xfId="0" applyFont="1" applyFill="1" applyBorder="1" applyAlignment="1"/>
    <xf numFmtId="0" fontId="0" fillId="2" borderId="6" xfId="0" applyFill="1" applyBorder="1" applyAlignment="1"/>
    <xf numFmtId="0" fontId="10" fillId="2" borderId="0" xfId="1" applyFont="1" applyAlignment="1">
      <alignment horizontal="center"/>
    </xf>
    <xf numFmtId="0" fontId="10" fillId="2" borderId="0" xfId="1" applyFont="1" applyAlignment="1"/>
    <xf numFmtId="0" fontId="11" fillId="0" borderId="0" xfId="0" applyFont="1" applyAlignment="1"/>
    <xf numFmtId="0" fontId="0" fillId="2" borderId="0" xfId="0" applyFill="1" applyAlignment="1"/>
    <xf numFmtId="0" fontId="9" fillId="2" borderId="0" xfId="1" applyFont="1" applyAlignment="1">
      <alignment horizontal="left" vertical="top" wrapText="1"/>
    </xf>
    <xf numFmtId="0" fontId="0" fillId="2" borderId="0" xfId="0" applyFill="1" applyAlignment="1">
      <alignment vertical="top"/>
    </xf>
    <xf numFmtId="0" fontId="13" fillId="2" borderId="22" xfId="1" applyFont="1" applyBorder="1" applyAlignment="1">
      <alignment horizontal="left"/>
    </xf>
    <xf numFmtId="0" fontId="13" fillId="2" borderId="5" xfId="1" applyFont="1" applyBorder="1" applyAlignment="1">
      <alignment horizontal="left"/>
    </xf>
    <xf numFmtId="0" fontId="13" fillId="2" borderId="22" xfId="1" applyFont="1" applyBorder="1" applyAlignment="1" applyProtection="1">
      <alignment horizontal="left"/>
      <protection hidden="1"/>
    </xf>
    <xf numFmtId="0" fontId="13" fillId="2" borderId="5" xfId="1" applyFont="1" applyBorder="1" applyAlignment="1" applyProtection="1">
      <alignment horizontal="left"/>
      <protection hidden="1"/>
    </xf>
    <xf numFmtId="0" fontId="16" fillId="2" borderId="24" xfId="1" applyFont="1" applyBorder="1" applyAlignment="1" applyProtection="1">
      <alignment horizontal="left"/>
      <protection hidden="1"/>
    </xf>
    <xf numFmtId="0" fontId="16" fillId="2" borderId="25" xfId="1" applyFont="1" applyBorder="1" applyAlignment="1" applyProtection="1">
      <alignment horizontal="left"/>
      <protection hidden="1"/>
    </xf>
    <xf numFmtId="0" fontId="10" fillId="2" borderId="27" xfId="1" applyFont="1" applyBorder="1"/>
    <xf numFmtId="0" fontId="11" fillId="0" borderId="27" xfId="0" applyFont="1" applyBorder="1"/>
    <xf numFmtId="0" fontId="10" fillId="2" borderId="0" xfId="1" applyFont="1"/>
    <xf numFmtId="0" fontId="13" fillId="2" borderId="0" xfId="1" applyFont="1" applyAlignment="1">
      <alignment horizontal="left" vertical="top" wrapText="1"/>
    </xf>
    <xf numFmtId="0" fontId="13" fillId="8" borderId="22" xfId="1" applyFont="1" applyFill="1" applyBorder="1" applyAlignment="1" applyProtection="1">
      <alignment horizontal="left"/>
      <protection hidden="1"/>
    </xf>
    <xf numFmtId="0" fontId="13" fillId="8" borderId="5" xfId="1" applyFont="1" applyFill="1" applyBorder="1" applyAlignment="1" applyProtection="1">
      <alignment horizontal="left"/>
      <protection hidden="1"/>
    </xf>
    <xf numFmtId="0" fontId="13" fillId="2" borderId="16" xfId="1" applyFont="1" applyBorder="1" applyAlignment="1" applyProtection="1">
      <alignment horizontal="center" vertical="center"/>
      <protection locked="0"/>
    </xf>
    <xf numFmtId="3" fontId="13" fillId="2" borderId="16" xfId="1" applyNumberFormat="1" applyFont="1" applyBorder="1" applyAlignment="1" applyProtection="1">
      <alignment horizontal="center" vertical="center"/>
      <protection locked="0"/>
    </xf>
    <xf numFmtId="0" fontId="14" fillId="2" borderId="18" xfId="2" applyBorder="1" applyAlignment="1" applyProtection="1">
      <alignment horizontal="center" vertical="center"/>
      <protection locked="0"/>
    </xf>
    <xf numFmtId="0" fontId="13" fillId="2" borderId="19" xfId="1" applyFont="1" applyBorder="1" applyAlignment="1" applyProtection="1">
      <alignment horizontal="center" vertical="center"/>
      <protection locked="0"/>
    </xf>
    <xf numFmtId="0" fontId="13" fillId="2" borderId="20" xfId="1" applyFont="1" applyBorder="1" applyAlignment="1" applyProtection="1">
      <alignment horizontal="center" vertical="center"/>
      <protection locked="0"/>
    </xf>
    <xf numFmtId="0" fontId="10" fillId="2" borderId="21" xfId="1" applyFont="1" applyBorder="1"/>
    <xf numFmtId="0" fontId="9" fillId="9" borderId="30" xfId="1" applyFont="1" applyFill="1" applyBorder="1" applyAlignment="1">
      <alignment horizontal="center" vertical="center"/>
    </xf>
    <xf numFmtId="0" fontId="9" fillId="9" borderId="31" xfId="1" applyFont="1" applyFill="1" applyBorder="1" applyAlignment="1">
      <alignment horizontal="center" vertical="center"/>
    </xf>
    <xf numFmtId="0" fontId="9" fillId="9" borderId="32" xfId="1" applyFont="1" applyFill="1" applyBorder="1" applyAlignment="1">
      <alignment horizontal="center" vertical="center"/>
    </xf>
    <xf numFmtId="0" fontId="13" fillId="8" borderId="33" xfId="1" applyFont="1" applyFill="1" applyBorder="1" applyAlignment="1" applyProtection="1">
      <alignment horizontal="left"/>
      <protection hidden="1"/>
    </xf>
    <xf numFmtId="0" fontId="13" fillId="8" borderId="29" xfId="1" applyFont="1" applyFill="1" applyBorder="1" applyAlignment="1" applyProtection="1">
      <alignment horizontal="left"/>
      <protection hidden="1"/>
    </xf>
    <xf numFmtId="0" fontId="8" fillId="2" borderId="0" xfId="1" applyFont="1" applyAlignment="1" applyProtection="1">
      <alignment horizontal="center" vertical="center" wrapText="1"/>
      <protection hidden="1"/>
    </xf>
    <xf numFmtId="0" fontId="9" fillId="2" borderId="7" xfId="1" applyFont="1" applyBorder="1" applyAlignment="1" applyProtection="1">
      <alignment horizontal="left" vertical="center"/>
      <protection hidden="1"/>
    </xf>
    <xf numFmtId="0" fontId="9" fillId="2" borderId="8" xfId="1" applyFont="1" applyBorder="1" applyAlignment="1" applyProtection="1">
      <alignment horizontal="center" vertical="center"/>
      <protection hidden="1"/>
    </xf>
    <xf numFmtId="0" fontId="9" fillId="2" borderId="9" xfId="1" applyFont="1" applyBorder="1" applyAlignment="1" applyProtection="1">
      <alignment horizontal="center" vertical="center"/>
      <protection hidden="1"/>
    </xf>
    <xf numFmtId="0" fontId="9" fillId="2" borderId="10" xfId="1" applyFont="1" applyBorder="1" applyAlignment="1" applyProtection="1">
      <alignment horizontal="center" vertical="center"/>
      <protection hidden="1"/>
    </xf>
    <xf numFmtId="0" fontId="10" fillId="2" borderId="11" xfId="1" applyFont="1" applyBorder="1" applyAlignment="1" applyProtection="1">
      <alignment vertical="center"/>
      <protection hidden="1"/>
    </xf>
    <xf numFmtId="0" fontId="11" fillId="0" borderId="0" xfId="0" applyFont="1"/>
    <xf numFmtId="0" fontId="10" fillId="2" borderId="0" xfId="1" applyFont="1" applyAlignment="1">
      <alignment wrapText="1"/>
    </xf>
    <xf numFmtId="0" fontId="9" fillId="2" borderId="0" xfId="1" applyFont="1" applyProtection="1">
      <protection hidden="1"/>
    </xf>
    <xf numFmtId="0" fontId="10" fillId="2" borderId="12" xfId="1" applyFont="1" applyBorder="1" applyProtection="1">
      <protection hidden="1"/>
    </xf>
    <xf numFmtId="0" fontId="13" fillId="2" borderId="14" xfId="1" applyFont="1" applyBorder="1" applyAlignment="1" applyProtection="1">
      <alignment horizontal="center" vertical="center"/>
      <protection locked="0"/>
    </xf>
    <xf numFmtId="0" fontId="0" fillId="0" borderId="5" xfId="0" applyBorder="1" applyAlignment="1"/>
    <xf numFmtId="0" fontId="0" fillId="2" borderId="5" xfId="0" applyFill="1" applyBorder="1" applyAlignment="1"/>
    <xf numFmtId="0" fontId="0" fillId="0" borderId="5" xfId="0" applyBorder="1" applyAlignment="1">
      <alignment vertical="center"/>
    </xf>
    <xf numFmtId="0" fontId="0" fillId="2" borderId="5" xfId="0" applyFill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4" fillId="0" borderId="5" xfId="0" applyFont="1" applyBorder="1" applyAlignment="1">
      <alignment vertical="center"/>
    </xf>
    <xf numFmtId="49" fontId="0" fillId="2" borderId="35" xfId="0" applyNumberFormat="1" applyFill="1" applyBorder="1" applyAlignment="1"/>
  </cellXfs>
  <cellStyles count="3">
    <cellStyle name="Excel Built-in Normal" xfId="1" xr:uid="{A9B1F390-A73F-499E-901F-8C6F5B770371}"/>
    <cellStyle name="Hypertextový odkaz" xfId="2" builtinId="8"/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47625</xdr:rowOff>
    </xdr:from>
    <xdr:to>
      <xdr:col>3</xdr:col>
      <xdr:colOff>169253</xdr:colOff>
      <xdr:row>1</xdr:row>
      <xdr:rowOff>133351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71E6B43B-7909-4684-B50A-871FF071C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47625"/>
          <a:ext cx="2312378" cy="571501"/>
        </a:xfrm>
        <a:prstGeom prst="rect">
          <a:avLst/>
        </a:prstGeom>
      </xdr:spPr>
    </xdr:pic>
    <xdr:clientData/>
  </xdr:twoCellAnchor>
  <xdr:twoCellAnchor editAs="oneCell">
    <xdr:from>
      <xdr:col>8</xdr:col>
      <xdr:colOff>352425</xdr:colOff>
      <xdr:row>0</xdr:row>
      <xdr:rowOff>66675</xdr:rowOff>
    </xdr:from>
    <xdr:to>
      <xdr:col>9</xdr:col>
      <xdr:colOff>597535</xdr:colOff>
      <xdr:row>1</xdr:row>
      <xdr:rowOff>123190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75B86211-D7B3-49DA-BDDB-9BD10340944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66675"/>
          <a:ext cx="749935" cy="5422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CK55"/>
  <sheetViews>
    <sheetView zoomScale="85" zoomScaleNormal="85" workbookViewId="0">
      <pane ySplit="4" topLeftCell="A5" activePane="bottomLeft" state="frozen"/>
      <selection pane="bottomLeft" activeCell="D6" sqref="D6"/>
    </sheetView>
  </sheetViews>
  <sheetFormatPr defaultColWidth="16" defaultRowHeight="13.2" x14ac:dyDescent="0.25"/>
  <cols>
    <col min="1" max="1" width="27.88671875" customWidth="1"/>
    <col min="2" max="4" width="16" style="83"/>
    <col min="5" max="6" width="13.44140625" style="83" customWidth="1"/>
    <col min="7" max="7" width="20.44140625" style="83" customWidth="1"/>
    <col min="8" max="8" width="16" style="83"/>
    <col min="9" max="9" width="17.109375" style="83" customWidth="1"/>
    <col min="10" max="10" width="16" style="83"/>
    <col min="11" max="11" width="10" style="83" customWidth="1"/>
    <col min="12" max="12" width="14" style="83" customWidth="1"/>
    <col min="13" max="13" width="14.6640625" style="83" customWidth="1"/>
    <col min="14" max="14" width="16" style="83"/>
    <col min="17" max="17" width="19.44140625" customWidth="1"/>
    <col min="20" max="20" width="26.88671875" style="12" customWidth="1"/>
    <col min="21" max="21" width="13.109375" style="83" customWidth="1"/>
    <col min="22" max="22" width="13.109375" customWidth="1"/>
    <col min="23" max="30" width="16" style="83"/>
  </cols>
  <sheetData>
    <row r="1" spans="1:37" ht="36" customHeight="1" x14ac:dyDescent="0.25">
      <c r="A1" s="10" t="s">
        <v>0</v>
      </c>
      <c r="C1" s="85"/>
      <c r="D1" s="85"/>
    </row>
    <row r="2" spans="1:37" ht="18.75" hidden="1" customHeight="1" x14ac:dyDescent="0.25">
      <c r="A2" s="11" t="s">
        <v>1</v>
      </c>
      <c r="C2" s="86"/>
      <c r="D2" s="86"/>
    </row>
    <row r="3" spans="1:37" ht="18.75" customHeight="1" x14ac:dyDescent="0.25">
      <c r="A3" t="s">
        <v>94</v>
      </c>
      <c r="B3" s="83" t="s">
        <v>95</v>
      </c>
      <c r="C3" s="83" t="s">
        <v>95</v>
      </c>
      <c r="D3" s="83" t="s">
        <v>95</v>
      </c>
      <c r="E3" s="83" t="s">
        <v>94</v>
      </c>
      <c r="F3" s="83" t="s">
        <v>94</v>
      </c>
      <c r="G3" s="83" t="s">
        <v>94</v>
      </c>
      <c r="H3" s="83" t="s">
        <v>94</v>
      </c>
      <c r="I3" s="83" t="s">
        <v>94</v>
      </c>
      <c r="J3" s="83" t="s">
        <v>95</v>
      </c>
      <c r="K3" s="87" t="s">
        <v>104</v>
      </c>
      <c r="L3" s="83" t="s">
        <v>94</v>
      </c>
      <c r="M3" s="83" t="s">
        <v>94</v>
      </c>
      <c r="N3" s="87" t="s">
        <v>104</v>
      </c>
      <c r="O3" s="17" t="s">
        <v>104</v>
      </c>
      <c r="P3" t="s">
        <v>94</v>
      </c>
      <c r="Q3" s="17" t="s">
        <v>104</v>
      </c>
      <c r="R3" t="s">
        <v>104</v>
      </c>
      <c r="S3" t="s">
        <v>96</v>
      </c>
      <c r="T3" s="12" t="s">
        <v>95</v>
      </c>
      <c r="U3" s="83" t="s">
        <v>94</v>
      </c>
      <c r="V3" t="s">
        <v>94</v>
      </c>
      <c r="W3" s="83" t="s">
        <v>94</v>
      </c>
      <c r="X3" s="83" t="s">
        <v>94</v>
      </c>
      <c r="Y3" s="83" t="s">
        <v>94</v>
      </c>
      <c r="Z3" s="83" t="s">
        <v>95</v>
      </c>
      <c r="AA3" s="83" t="s">
        <v>95</v>
      </c>
      <c r="AB3" s="83" t="s">
        <v>95</v>
      </c>
      <c r="AE3" s="97" t="s">
        <v>94</v>
      </c>
      <c r="AF3" s="98"/>
      <c r="AG3" s="98"/>
      <c r="AH3" s="98"/>
    </row>
    <row r="4" spans="1:37" s="2" customFormat="1" ht="38.25" customHeight="1" x14ac:dyDescent="0.25">
      <c r="A4" s="1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1" t="s">
        <v>11</v>
      </c>
      <c r="K4" s="1" t="s">
        <v>12</v>
      </c>
      <c r="L4" s="5" t="s">
        <v>13</v>
      </c>
      <c r="M4" s="5" t="s">
        <v>14</v>
      </c>
      <c r="N4" s="1" t="s">
        <v>15</v>
      </c>
      <c r="O4" s="1" t="s">
        <v>16</v>
      </c>
      <c r="P4" s="5" t="s">
        <v>17</v>
      </c>
      <c r="Q4" s="1" t="s">
        <v>18</v>
      </c>
      <c r="R4" s="1" t="s">
        <v>19</v>
      </c>
      <c r="S4" s="5" t="s">
        <v>20</v>
      </c>
      <c r="T4" s="13" t="s">
        <v>21</v>
      </c>
      <c r="U4" s="5" t="s">
        <v>22</v>
      </c>
      <c r="V4" s="5" t="s">
        <v>23</v>
      </c>
      <c r="W4" s="5" t="s">
        <v>24</v>
      </c>
      <c r="X4" s="1" t="s">
        <v>25</v>
      </c>
      <c r="Y4" s="1" t="s">
        <v>26</v>
      </c>
      <c r="Z4" s="7" t="s">
        <v>27</v>
      </c>
      <c r="AA4" s="7" t="s">
        <v>28</v>
      </c>
      <c r="AB4" s="7" t="s">
        <v>29</v>
      </c>
      <c r="AC4" s="74" t="s">
        <v>144</v>
      </c>
      <c r="AD4" s="74" t="s">
        <v>145</v>
      </c>
      <c r="AE4" s="94" t="s">
        <v>30</v>
      </c>
      <c r="AF4" s="95"/>
      <c r="AG4" s="95"/>
      <c r="AH4" s="96"/>
      <c r="AI4" s="88" t="s">
        <v>146</v>
      </c>
      <c r="AJ4" s="88" t="s">
        <v>147</v>
      </c>
      <c r="AK4" s="88" t="s">
        <v>150</v>
      </c>
    </row>
    <row r="5" spans="1:37" s="31" customFormat="1" x14ac:dyDescent="0.25">
      <c r="A5" s="31" t="str">
        <f>IF('Montážní protokol'!B2&gt;0,'Montážní protokol'!B2,"Smazat řádek před zavedením")</f>
        <v>Smazat řádek před zavedením</v>
      </c>
      <c r="B5" s="75"/>
      <c r="C5" s="75"/>
      <c r="D5" s="75"/>
      <c r="E5" s="75" t="str">
        <f>IF('Montážní protokol'!C2&gt;0,'Montážní protokol'!C2,(IF('Montážní protokol'!D2&gt;0,'Montážní protokol'!D2,"")))</f>
        <v/>
      </c>
      <c r="F5" s="75" t="str">
        <f>IF('Montážní protokol'!D2&gt;0,'Montážní protokol'!D2,"")</f>
        <v/>
      </c>
      <c r="G5" s="75" t="str">
        <f>IF('Montážní protokol'!E2&gt;0,'Montážní protokol'!E2,"")</f>
        <v/>
      </c>
      <c r="H5" s="75" t="str">
        <f>IF('Montážní protokol'!F2&gt;0,'Montážní protokol'!F2,"")</f>
        <v/>
      </c>
      <c r="I5" s="75" t="str">
        <f>IF('Montážní protokol'!G2&gt;0,'Montážní protokol'!G2,"")</f>
        <v/>
      </c>
      <c r="J5" s="75"/>
      <c r="K5" s="75" t="str">
        <f>IF('Montážní protokol'!H2&gt;0,'Montážní protokol'!H2,"")</f>
        <v/>
      </c>
      <c r="L5" s="75" t="str">
        <f>IF('Montážní protokol'!I2&gt;0,'Montážní protokol'!I2,"")</f>
        <v/>
      </c>
      <c r="M5" s="75"/>
      <c r="N5" s="75" t="str">
        <f>IF(A5=Objednávka!$B$8,"Montáž","")</f>
        <v/>
      </c>
      <c r="O5" s="31" t="str">
        <f>IF('Montážní protokol'!J2&gt;0,'Montážní protokol'!J2,"")</f>
        <v/>
      </c>
      <c r="P5" s="31" t="str">
        <f>IF('Montážní protokol'!V2&gt;0,'Montážní protokol'!V2,"")</f>
        <v/>
      </c>
      <c r="Q5" s="31" t="str">
        <f>IF('Montážní protokol'!K2&gt;0,'Montážní protokol'!K2,"")</f>
        <v/>
      </c>
      <c r="R5" s="31" t="str">
        <f>IF('Montážní protokol'!P2&gt;0,'Montážní protokol'!P2,"")</f>
        <v/>
      </c>
      <c r="S5" s="31" t="str">
        <f>IF('Montážní protokol'!Q2&gt;0,'Montážní protokol'!Q2,"")</f>
        <v/>
      </c>
      <c r="T5" s="32"/>
      <c r="U5" s="75" t="str">
        <f>IF('Montážní protokol'!U2&gt;0,'Montážní protokol'!U2,"")</f>
        <v/>
      </c>
      <c r="V5" s="31" t="str">
        <f>IF('Montážní protokol'!W2&gt;0,'Montážní protokol'!W2,"")</f>
        <v/>
      </c>
      <c r="W5" s="84" t="str">
        <f>IF('Montážní protokol'!X2&gt;0,'Montážní protokol'!X2,"")</f>
        <v/>
      </c>
      <c r="X5" s="75" t="str">
        <f>IF('Montážní protokol'!Y2&gt;0,'Montážní protokol'!Y2,"")</f>
        <v/>
      </c>
      <c r="Y5" s="75" t="str">
        <f>IF('Montážní protokol'!Z2&gt;0,'Montážní protokol'!Z2,"")</f>
        <v/>
      </c>
      <c r="Z5" s="75"/>
      <c r="AA5" s="75"/>
      <c r="AB5" s="75"/>
      <c r="AC5" s="75"/>
      <c r="AD5" s="83"/>
      <c r="AE5" s="31" t="str">
        <f>IF('Montážní protokol'!AB2&gt;0,'Montážní protokol'!AB2,"")</f>
        <v/>
      </c>
      <c r="AI5" s="89" t="str">
        <f>IF('Montážní protokol'!M2&gt;0,'Montážní protokol'!M2,"")</f>
        <v/>
      </c>
      <c r="AJ5" s="89" t="str">
        <f>IF('Montážní protokol'!N2&gt;0,'Montážní protokol'!N2,"")</f>
        <v/>
      </c>
      <c r="AK5" s="89" t="str">
        <f>IF('Montážní protokol'!O2&gt;0,'Montážní protokol'!O2,"")</f>
        <v/>
      </c>
    </row>
    <row r="6" spans="1:37" s="31" customFormat="1" x14ac:dyDescent="0.25">
      <c r="A6" s="31" t="str">
        <f>IF('Montážní protokol'!B3&gt;0,'Montážní protokol'!B3,"Smazat řádek před zavedením")</f>
        <v>Smazat řádek před zavedením</v>
      </c>
      <c r="B6" s="75"/>
      <c r="C6" s="75"/>
      <c r="D6" s="75"/>
      <c r="E6" s="75" t="str">
        <f>IF('Montážní protokol'!C3&gt;0,'Montážní protokol'!C3,(IF('Montážní protokol'!D3&gt;0,'Montážní protokol'!D3,"")))</f>
        <v/>
      </c>
      <c r="F6" s="75" t="str">
        <f>IF('Montážní protokol'!D3&gt;0,'Montážní protokol'!D3,"")</f>
        <v/>
      </c>
      <c r="G6" s="75" t="str">
        <f>IF('Montážní protokol'!E3&gt;0,'Montážní protokol'!E3,"")</f>
        <v/>
      </c>
      <c r="H6" s="75" t="str">
        <f>IF('Montážní protokol'!F3&gt;0,'Montážní protokol'!F3,"")</f>
        <v/>
      </c>
      <c r="I6" s="75" t="str">
        <f>IF('Montážní protokol'!G3&gt;0,'Montážní protokol'!G3,"")</f>
        <v/>
      </c>
      <c r="J6" s="75"/>
      <c r="K6" s="75" t="str">
        <f>IF('Montážní protokol'!H3&gt;0,'Montážní protokol'!H3,"")</f>
        <v/>
      </c>
      <c r="L6" s="75" t="str">
        <f>IF('Montážní protokol'!I3&gt;0,'Montážní protokol'!I3,"")</f>
        <v/>
      </c>
      <c r="M6" s="75"/>
      <c r="N6" s="75" t="str">
        <f>IF(A6=Objednávka!$B$8,"Montáž","")</f>
        <v/>
      </c>
      <c r="O6" s="31" t="str">
        <f>IF('Montážní protokol'!J3&gt;0,'Montážní protokol'!J3,"")</f>
        <v/>
      </c>
      <c r="P6" s="31" t="str">
        <f>IF('Montážní protokol'!V3&gt;0,'Montážní protokol'!V3,"")</f>
        <v/>
      </c>
      <c r="Q6" s="31" t="str">
        <f>IF('Montážní protokol'!K3&gt;0,'Montážní protokol'!K3,"")</f>
        <v/>
      </c>
      <c r="R6" s="31" t="str">
        <f>IF('Montážní protokol'!P3&gt;0,'Montážní protokol'!P3,"")</f>
        <v/>
      </c>
      <c r="S6" s="31" t="str">
        <f>IF('Montážní protokol'!Q3&gt;0,'Montážní protokol'!Q3,"")</f>
        <v/>
      </c>
      <c r="T6" s="32"/>
      <c r="U6" s="75" t="str">
        <f>IF('Montážní protokol'!U3&gt;0,'Montážní protokol'!U3,"")</f>
        <v/>
      </c>
      <c r="V6" s="31" t="str">
        <f>IF('Montážní protokol'!W3&gt;0,'Montážní protokol'!W3,"")</f>
        <v/>
      </c>
      <c r="W6" s="84" t="str">
        <f>IF('Montážní protokol'!X3&gt;0,'Montážní protokol'!X3,"")</f>
        <v/>
      </c>
      <c r="X6" s="75" t="str">
        <f>IF('Montážní protokol'!Y3&gt;0,'Montážní protokol'!Y3,"")</f>
        <v/>
      </c>
      <c r="Y6" s="75" t="str">
        <f>IF('Montážní protokol'!Z3&gt;0,'Montážní protokol'!Z3,"")</f>
        <v/>
      </c>
      <c r="Z6" s="75"/>
      <c r="AA6" s="75"/>
      <c r="AB6" s="75"/>
      <c r="AC6" s="75"/>
      <c r="AD6" s="83"/>
      <c r="AE6" s="31" t="str">
        <f>IF('Montážní protokol'!AB3&gt;0,'Montážní protokol'!AB3,"")</f>
        <v/>
      </c>
      <c r="AI6" s="89" t="str">
        <f>IF('Montážní protokol'!M3&gt;0,'Montážní protokol'!M3,"")</f>
        <v/>
      </c>
      <c r="AJ6" s="89" t="str">
        <f>IF('Montážní protokol'!N3&gt;0,'Montážní protokol'!N3,"")</f>
        <v/>
      </c>
      <c r="AK6" s="89" t="str">
        <f>IF('Montážní protokol'!O3&gt;0,'Montážní protokol'!O3,"")</f>
        <v/>
      </c>
    </row>
    <row r="7" spans="1:37" s="31" customFormat="1" x14ac:dyDescent="0.25">
      <c r="A7" s="31" t="str">
        <f>IF('Montážní protokol'!B4&gt;0,'Montážní protokol'!B4,"Smazat řádek před zavedením")</f>
        <v>Smazat řádek před zavedením</v>
      </c>
      <c r="B7" s="75"/>
      <c r="C7" s="75"/>
      <c r="D7" s="75"/>
      <c r="E7" s="75" t="str">
        <f>IF('Montážní protokol'!C4&gt;0,'Montážní protokol'!C4,(IF('Montážní protokol'!D4&gt;0,'Montážní protokol'!D4,"")))</f>
        <v/>
      </c>
      <c r="F7" s="75" t="str">
        <f>IF('Montážní protokol'!D4&gt;0,'Montážní protokol'!D4,"")</f>
        <v/>
      </c>
      <c r="G7" s="75" t="str">
        <f>IF('Montážní protokol'!E4&gt;0,'Montážní protokol'!E4,"")</f>
        <v/>
      </c>
      <c r="H7" s="75" t="str">
        <f>IF('Montážní protokol'!F4&gt;0,'Montážní protokol'!F4,"")</f>
        <v/>
      </c>
      <c r="I7" s="75" t="str">
        <f>IF('Montážní protokol'!G4&gt;0,'Montážní protokol'!G4,"")</f>
        <v/>
      </c>
      <c r="J7" s="75"/>
      <c r="K7" s="75" t="str">
        <f>IF('Montážní protokol'!H4&gt;0,'Montážní protokol'!H4,"")</f>
        <v/>
      </c>
      <c r="L7" s="75" t="str">
        <f>IF('Montážní protokol'!I4&gt;0,'Montážní protokol'!I4,"")</f>
        <v/>
      </c>
      <c r="M7" s="75"/>
      <c r="N7" s="75" t="str">
        <f>IF(A7=Objednávka!$B$8,"Montáž","")</f>
        <v/>
      </c>
      <c r="O7" s="31" t="str">
        <f>IF('Montážní protokol'!J4&gt;0,'Montážní protokol'!J4,"")</f>
        <v/>
      </c>
      <c r="P7" s="31" t="str">
        <f>IF('Montážní protokol'!V4&gt;0,'Montážní protokol'!V4,"")</f>
        <v/>
      </c>
      <c r="Q7" s="31" t="str">
        <f>IF('Montážní protokol'!K4&gt;0,'Montážní protokol'!K4,"")</f>
        <v/>
      </c>
      <c r="R7" s="31" t="str">
        <f>IF('Montážní protokol'!P4&gt;0,'Montážní protokol'!P4,"")</f>
        <v/>
      </c>
      <c r="S7" s="31" t="str">
        <f>IF('Montážní protokol'!Q4&gt;0,'Montážní protokol'!Q4,"")</f>
        <v/>
      </c>
      <c r="T7" s="32"/>
      <c r="U7" s="75" t="str">
        <f>IF('Montážní protokol'!U4&gt;0,'Montážní protokol'!U4,"")</f>
        <v/>
      </c>
      <c r="V7" s="31" t="str">
        <f>IF('Montážní protokol'!W4&gt;0,'Montážní protokol'!W4,"")</f>
        <v/>
      </c>
      <c r="W7" s="84" t="str">
        <f>IF('Montážní protokol'!X4&gt;0,'Montážní protokol'!X4,"")</f>
        <v/>
      </c>
      <c r="X7" s="75" t="str">
        <f>IF('Montážní protokol'!Y4&gt;0,'Montážní protokol'!Y4,"")</f>
        <v/>
      </c>
      <c r="Y7" s="75" t="str">
        <f>IF('Montážní protokol'!Z4&gt;0,'Montážní protokol'!Z4,"")</f>
        <v/>
      </c>
      <c r="Z7" s="75"/>
      <c r="AA7" s="75"/>
      <c r="AB7" s="75"/>
      <c r="AC7" s="75"/>
      <c r="AD7" s="83"/>
      <c r="AE7" s="31" t="str">
        <f>IF('Montážní protokol'!AB4&gt;0,'Montážní protokol'!AB4,"")</f>
        <v/>
      </c>
      <c r="AI7" s="89" t="str">
        <f>IF('Montážní protokol'!M4&gt;0,'Montážní protokol'!M4,"")</f>
        <v/>
      </c>
      <c r="AJ7" s="89" t="str">
        <f>IF('Montážní protokol'!N4&gt;0,'Montážní protokol'!N4,"")</f>
        <v/>
      </c>
      <c r="AK7" s="89" t="str">
        <f>IF('Montážní protokol'!O4&gt;0,'Montážní protokol'!O4,"")</f>
        <v/>
      </c>
    </row>
    <row r="8" spans="1:37" s="31" customFormat="1" x14ac:dyDescent="0.25">
      <c r="A8" s="31" t="str">
        <f>IF('Montážní protokol'!B5&gt;0,'Montážní protokol'!B5,"Smazat řádek před zavedením")</f>
        <v>Smazat řádek před zavedením</v>
      </c>
      <c r="B8" s="75"/>
      <c r="C8" s="75"/>
      <c r="D8" s="75"/>
      <c r="E8" s="75" t="str">
        <f>IF('Montážní protokol'!C5&gt;0,'Montážní protokol'!C5,(IF('Montážní protokol'!D5&gt;0,'Montážní protokol'!D5,"")))</f>
        <v/>
      </c>
      <c r="F8" s="75" t="str">
        <f>IF('Montážní protokol'!D5&gt;0,'Montážní protokol'!D5,"")</f>
        <v/>
      </c>
      <c r="G8" s="75" t="str">
        <f>IF('Montážní protokol'!E5&gt;0,'Montážní protokol'!E5,"")</f>
        <v/>
      </c>
      <c r="H8" s="75" t="str">
        <f>IF('Montážní protokol'!F5&gt;0,'Montážní protokol'!F5,"")</f>
        <v/>
      </c>
      <c r="I8" s="75" t="str">
        <f>IF('Montážní protokol'!G5&gt;0,'Montážní protokol'!G5,"")</f>
        <v/>
      </c>
      <c r="J8" s="75"/>
      <c r="K8" s="75" t="str">
        <f>IF('Montážní protokol'!H5&gt;0,'Montážní protokol'!H5,"")</f>
        <v/>
      </c>
      <c r="L8" s="75" t="str">
        <f>IF('Montážní protokol'!I5&gt;0,'Montážní protokol'!I5,"")</f>
        <v/>
      </c>
      <c r="M8" s="75"/>
      <c r="N8" s="75" t="str">
        <f>IF(A8=Objednávka!$B$8,"Montáž","")</f>
        <v/>
      </c>
      <c r="O8" s="31" t="str">
        <f>IF('Montážní protokol'!J5&gt;0,'Montážní protokol'!J5,"")</f>
        <v/>
      </c>
      <c r="P8" s="31" t="str">
        <f>IF('Montážní protokol'!V5&gt;0,'Montážní protokol'!V5,"")</f>
        <v/>
      </c>
      <c r="Q8" s="31" t="str">
        <f>IF('Montážní protokol'!K5&gt;0,'Montážní protokol'!K5,"")</f>
        <v/>
      </c>
      <c r="R8" s="31" t="str">
        <f>IF('Montážní protokol'!P5&gt;0,'Montážní protokol'!P5,"")</f>
        <v/>
      </c>
      <c r="S8" s="31" t="str">
        <f>IF('Montážní protokol'!Q5&gt;0,'Montážní protokol'!Q5,"")</f>
        <v/>
      </c>
      <c r="T8" s="32"/>
      <c r="U8" s="75" t="str">
        <f>IF('Montážní protokol'!U5&gt;0,'Montážní protokol'!U5,"")</f>
        <v/>
      </c>
      <c r="V8" s="31" t="str">
        <f>IF('Montážní protokol'!W5&gt;0,'Montážní protokol'!W5,"")</f>
        <v/>
      </c>
      <c r="W8" s="84" t="str">
        <f>IF('Montážní protokol'!X5&gt;0,'Montážní protokol'!X5,"")</f>
        <v/>
      </c>
      <c r="X8" s="75" t="str">
        <f>IF('Montážní protokol'!Y5&gt;0,'Montážní protokol'!Y5,"")</f>
        <v/>
      </c>
      <c r="Y8" s="75" t="str">
        <f>IF('Montážní protokol'!Z5&gt;0,'Montážní protokol'!Z5,"")</f>
        <v/>
      </c>
      <c r="Z8" s="75"/>
      <c r="AA8" s="75"/>
      <c r="AB8" s="75"/>
      <c r="AC8" s="75"/>
      <c r="AD8" s="83"/>
      <c r="AE8" s="31" t="str">
        <f>IF('Montážní protokol'!AB5&gt;0,'Montážní protokol'!AB5,"")</f>
        <v/>
      </c>
      <c r="AI8" s="89" t="str">
        <f>IF('Montážní protokol'!M5&gt;0,'Montážní protokol'!M5,"")</f>
        <v/>
      </c>
      <c r="AJ8" s="89" t="str">
        <f>IF('Montážní protokol'!N5&gt;0,'Montážní protokol'!N5,"")</f>
        <v/>
      </c>
      <c r="AK8" s="89" t="str">
        <f>IF('Montážní protokol'!O5&gt;0,'Montážní protokol'!O5,"")</f>
        <v/>
      </c>
    </row>
    <row r="9" spans="1:37" s="31" customFormat="1" x14ac:dyDescent="0.25">
      <c r="A9" s="31" t="str">
        <f>IF('Montážní protokol'!B6&gt;0,'Montážní protokol'!B6,"Smazat řádek před zavedením")</f>
        <v>Smazat řádek před zavedením</v>
      </c>
      <c r="B9" s="75"/>
      <c r="C9" s="75"/>
      <c r="D9" s="75"/>
      <c r="E9" s="75" t="str">
        <f>IF('Montážní protokol'!C6&gt;0,'Montážní protokol'!C6,(IF('Montážní protokol'!D6&gt;0,'Montážní protokol'!D6,"")))</f>
        <v/>
      </c>
      <c r="F9" s="75" t="str">
        <f>IF('Montážní protokol'!D6&gt;0,'Montážní protokol'!D6,"")</f>
        <v/>
      </c>
      <c r="G9" s="75" t="str">
        <f>IF('Montážní protokol'!E6&gt;0,'Montážní protokol'!E6,"")</f>
        <v/>
      </c>
      <c r="H9" s="75" t="str">
        <f>IF('Montážní protokol'!F6&gt;0,'Montážní protokol'!F6,"")</f>
        <v/>
      </c>
      <c r="I9" s="75" t="str">
        <f>IF('Montážní protokol'!G6&gt;0,'Montážní protokol'!G6,"")</f>
        <v/>
      </c>
      <c r="J9" s="75"/>
      <c r="K9" s="75" t="str">
        <f>IF('Montážní protokol'!H6&gt;0,'Montážní protokol'!H6,"")</f>
        <v/>
      </c>
      <c r="L9" s="75" t="str">
        <f>IF('Montážní protokol'!I6&gt;0,'Montážní protokol'!I6,"")</f>
        <v/>
      </c>
      <c r="M9" s="75"/>
      <c r="N9" s="75" t="str">
        <f>IF(A9=Objednávka!$B$8,"Montáž","")</f>
        <v/>
      </c>
      <c r="O9" s="31" t="str">
        <f>IF('Montážní protokol'!J6&gt;0,'Montážní protokol'!J6,"")</f>
        <v/>
      </c>
      <c r="P9" s="31" t="str">
        <f>IF('Montážní protokol'!V6&gt;0,'Montážní protokol'!V6,"")</f>
        <v/>
      </c>
      <c r="Q9" s="31" t="str">
        <f>IF('Montážní protokol'!K6&gt;0,'Montážní protokol'!K6,"")</f>
        <v/>
      </c>
      <c r="R9" s="31" t="str">
        <f>IF('Montážní protokol'!P6&gt;0,'Montážní protokol'!P6,"")</f>
        <v/>
      </c>
      <c r="S9" s="31" t="str">
        <f>IF('Montážní protokol'!Q6&gt;0,'Montážní protokol'!Q6,"")</f>
        <v/>
      </c>
      <c r="T9" s="32"/>
      <c r="U9" s="75" t="str">
        <f>IF('Montážní protokol'!U6&gt;0,'Montážní protokol'!U6,"")</f>
        <v/>
      </c>
      <c r="V9" s="31" t="str">
        <f>IF('Montážní protokol'!W6&gt;0,'Montážní protokol'!W6,"")</f>
        <v/>
      </c>
      <c r="W9" s="84" t="str">
        <f>IF('Montážní protokol'!X6&gt;0,'Montážní protokol'!X6,"")</f>
        <v/>
      </c>
      <c r="X9" s="75" t="str">
        <f>IF('Montážní protokol'!Y6&gt;0,'Montážní protokol'!Y6,"")</f>
        <v/>
      </c>
      <c r="Y9" s="75" t="str">
        <f>IF('Montážní protokol'!Z6&gt;0,'Montážní protokol'!Z6,"")</f>
        <v/>
      </c>
      <c r="Z9" s="75"/>
      <c r="AA9" s="75"/>
      <c r="AB9" s="75"/>
      <c r="AC9" s="75"/>
      <c r="AD9" s="83"/>
      <c r="AE9" s="31" t="str">
        <f>IF('Montážní protokol'!AB6&gt;0,'Montážní protokol'!AB6,"")</f>
        <v/>
      </c>
      <c r="AI9" s="89" t="str">
        <f>IF('Montážní protokol'!M6&gt;0,'Montážní protokol'!M6,"")</f>
        <v/>
      </c>
      <c r="AJ9" s="89" t="str">
        <f>IF('Montážní protokol'!N6&gt;0,'Montážní protokol'!N6,"")</f>
        <v/>
      </c>
      <c r="AK9" s="89" t="str">
        <f>IF('Montážní protokol'!O6&gt;0,'Montážní protokol'!O6,"")</f>
        <v/>
      </c>
    </row>
    <row r="10" spans="1:37" s="31" customFormat="1" x14ac:dyDescent="0.25">
      <c r="A10" s="31" t="str">
        <f>IF('Montážní protokol'!B7&gt;0,'Montážní protokol'!B7,"Smazat řádek před zavedením")</f>
        <v>Smazat řádek před zavedením</v>
      </c>
      <c r="B10" s="75"/>
      <c r="C10" s="75"/>
      <c r="D10" s="75"/>
      <c r="E10" s="75" t="str">
        <f>IF('Montážní protokol'!C7&gt;0,'Montážní protokol'!C7,(IF('Montážní protokol'!D7&gt;0,'Montážní protokol'!D7,"")))</f>
        <v/>
      </c>
      <c r="F10" s="75" t="str">
        <f>IF('Montážní protokol'!D7&gt;0,'Montážní protokol'!D7,"")</f>
        <v/>
      </c>
      <c r="G10" s="75" t="str">
        <f>IF('Montážní protokol'!E7&gt;0,'Montážní protokol'!E7,"")</f>
        <v/>
      </c>
      <c r="H10" s="75" t="str">
        <f>IF('Montážní protokol'!F7&gt;0,'Montážní protokol'!F7,"")</f>
        <v/>
      </c>
      <c r="I10" s="75" t="str">
        <f>IF('Montážní protokol'!G7&gt;0,'Montážní protokol'!G7,"")</f>
        <v/>
      </c>
      <c r="J10" s="75"/>
      <c r="K10" s="75" t="str">
        <f>IF('Montážní protokol'!H7&gt;0,'Montážní protokol'!H7,"")</f>
        <v/>
      </c>
      <c r="L10" s="75" t="str">
        <f>IF('Montážní protokol'!I7&gt;0,'Montážní protokol'!I7,"")</f>
        <v/>
      </c>
      <c r="M10" s="75"/>
      <c r="N10" s="75" t="str">
        <f>IF(A10=Objednávka!$B$8,"Montáž","")</f>
        <v/>
      </c>
      <c r="O10" s="31" t="str">
        <f>IF('Montážní protokol'!J7&gt;0,'Montážní protokol'!J7,"")</f>
        <v/>
      </c>
      <c r="P10" s="31" t="str">
        <f>IF('Montážní protokol'!V7&gt;0,'Montážní protokol'!V7,"")</f>
        <v/>
      </c>
      <c r="Q10" s="31" t="str">
        <f>IF('Montážní protokol'!K7&gt;0,'Montážní protokol'!K7,"")</f>
        <v/>
      </c>
      <c r="R10" s="31" t="str">
        <f>IF('Montážní protokol'!P7&gt;0,'Montážní protokol'!P7,"")</f>
        <v/>
      </c>
      <c r="S10" s="31" t="str">
        <f>IF('Montážní protokol'!Q7&gt;0,'Montážní protokol'!Q7,"")</f>
        <v/>
      </c>
      <c r="T10" s="32"/>
      <c r="U10" s="75" t="str">
        <f>IF('Montážní protokol'!U7&gt;0,'Montážní protokol'!U7,"")</f>
        <v/>
      </c>
      <c r="V10" s="31" t="str">
        <f>IF('Montážní protokol'!W7&gt;0,'Montážní protokol'!W7,"")</f>
        <v/>
      </c>
      <c r="W10" s="84" t="str">
        <f>IF('Montážní protokol'!X7&gt;0,'Montážní protokol'!X7,"")</f>
        <v/>
      </c>
      <c r="X10" s="75" t="str">
        <f>IF('Montážní protokol'!Y7&gt;0,'Montážní protokol'!Y7,"")</f>
        <v/>
      </c>
      <c r="Y10" s="75" t="str">
        <f>IF('Montážní protokol'!Z7&gt;0,'Montážní protokol'!Z7,"")</f>
        <v/>
      </c>
      <c r="Z10" s="75"/>
      <c r="AA10" s="75"/>
      <c r="AB10" s="75"/>
      <c r="AC10" s="75"/>
      <c r="AD10" s="83"/>
      <c r="AE10" s="31" t="str">
        <f>IF('Montážní protokol'!AB7&gt;0,'Montážní protokol'!AB7,"")</f>
        <v/>
      </c>
      <c r="AI10" s="89" t="str">
        <f>IF('Montážní protokol'!M7&gt;0,'Montážní protokol'!M7,"")</f>
        <v/>
      </c>
      <c r="AJ10" s="89" t="str">
        <f>IF('Montážní protokol'!N7&gt;0,'Montážní protokol'!N7,"")</f>
        <v/>
      </c>
      <c r="AK10" s="89" t="str">
        <f>IF('Montážní protokol'!O7&gt;0,'Montážní protokol'!O7,"")</f>
        <v/>
      </c>
    </row>
    <row r="11" spans="1:37" s="31" customFormat="1" x14ac:dyDescent="0.25">
      <c r="A11" s="31" t="str">
        <f>IF('Montážní protokol'!B8&gt;0,'Montážní protokol'!B8,"Smazat řádek před zavedením")</f>
        <v>Smazat řádek před zavedením</v>
      </c>
      <c r="B11" s="75"/>
      <c r="C11" s="75"/>
      <c r="D11" s="75"/>
      <c r="E11" s="75" t="str">
        <f>IF('Montážní protokol'!C8&gt;0,'Montážní protokol'!C8,(IF('Montážní protokol'!D8&gt;0,'Montážní protokol'!D8,"")))</f>
        <v/>
      </c>
      <c r="F11" s="75" t="str">
        <f>IF('Montážní protokol'!D8&gt;0,'Montážní protokol'!D8,"")</f>
        <v/>
      </c>
      <c r="G11" s="75" t="str">
        <f>IF('Montážní protokol'!E8&gt;0,'Montážní protokol'!E8,"")</f>
        <v/>
      </c>
      <c r="H11" s="75" t="str">
        <f>IF('Montážní protokol'!F8&gt;0,'Montážní protokol'!F8,"")</f>
        <v/>
      </c>
      <c r="I11" s="75" t="str">
        <f>IF('Montážní protokol'!G8&gt;0,'Montážní protokol'!G8,"")</f>
        <v/>
      </c>
      <c r="J11" s="75"/>
      <c r="K11" s="75" t="str">
        <f>IF('Montážní protokol'!H8&gt;0,'Montážní protokol'!H8,"")</f>
        <v/>
      </c>
      <c r="L11" s="75" t="str">
        <f>IF('Montážní protokol'!I8&gt;0,'Montážní protokol'!I8,"")</f>
        <v/>
      </c>
      <c r="M11" s="75"/>
      <c r="N11" s="75" t="str">
        <f>IF(A11=Objednávka!$B$8,"Montáž","")</f>
        <v/>
      </c>
      <c r="O11" s="31" t="str">
        <f>IF('Montážní protokol'!J8&gt;0,'Montážní protokol'!J8,"")</f>
        <v/>
      </c>
      <c r="P11" s="31" t="str">
        <f>IF('Montážní protokol'!V8&gt;0,'Montážní protokol'!V8,"")</f>
        <v/>
      </c>
      <c r="Q11" s="31" t="str">
        <f>IF('Montážní protokol'!K8&gt;0,'Montážní protokol'!K8,"")</f>
        <v/>
      </c>
      <c r="R11" s="31" t="str">
        <f>IF('Montážní protokol'!P8&gt;0,'Montážní protokol'!P8,"")</f>
        <v/>
      </c>
      <c r="S11" s="31" t="str">
        <f>IF('Montážní protokol'!Q8&gt;0,'Montážní protokol'!Q8,"")</f>
        <v/>
      </c>
      <c r="T11" s="32"/>
      <c r="U11" s="75" t="str">
        <f>IF('Montážní protokol'!U8&gt;0,'Montážní protokol'!U8,"")</f>
        <v/>
      </c>
      <c r="V11" s="31" t="str">
        <f>IF('Montážní protokol'!W8&gt;0,'Montážní protokol'!W8,"")</f>
        <v/>
      </c>
      <c r="W11" s="84" t="str">
        <f>IF('Montážní protokol'!X8&gt;0,'Montážní protokol'!X8,"")</f>
        <v/>
      </c>
      <c r="X11" s="75" t="str">
        <f>IF('Montážní protokol'!Y8&gt;0,'Montážní protokol'!Y8,"")</f>
        <v/>
      </c>
      <c r="Y11" s="75" t="str">
        <f>IF('Montážní protokol'!Z8&gt;0,'Montážní protokol'!Z8,"")</f>
        <v/>
      </c>
      <c r="Z11" s="75"/>
      <c r="AA11" s="75"/>
      <c r="AB11" s="75"/>
      <c r="AC11" s="75"/>
      <c r="AD11" s="83"/>
      <c r="AE11" s="31" t="str">
        <f>IF('Montážní protokol'!AB8&gt;0,'Montážní protokol'!AB8,"")</f>
        <v/>
      </c>
      <c r="AI11" s="89" t="str">
        <f>IF('Montážní protokol'!M8&gt;0,'Montážní protokol'!M8,"")</f>
        <v/>
      </c>
      <c r="AJ11" s="89" t="str">
        <f>IF('Montážní protokol'!N8&gt;0,'Montážní protokol'!N8,"")</f>
        <v/>
      </c>
      <c r="AK11" s="89" t="str">
        <f>IF('Montážní protokol'!O8&gt;0,'Montážní protokol'!O8,"")</f>
        <v/>
      </c>
    </row>
    <row r="12" spans="1:37" s="31" customFormat="1" x14ac:dyDescent="0.25">
      <c r="A12" s="31" t="str">
        <f>IF('Montážní protokol'!B9&gt;0,'Montážní protokol'!B9,"Smazat řádek před zavedením")</f>
        <v>Smazat řádek před zavedením</v>
      </c>
      <c r="B12" s="75"/>
      <c r="C12" s="75"/>
      <c r="D12" s="75"/>
      <c r="E12" s="75" t="str">
        <f>IF('Montážní protokol'!C9&gt;0,'Montážní protokol'!C9,(IF('Montážní protokol'!D9&gt;0,'Montážní protokol'!D9,"")))</f>
        <v/>
      </c>
      <c r="F12" s="75" t="str">
        <f>IF('Montážní protokol'!D9&gt;0,'Montážní protokol'!D9,"")</f>
        <v/>
      </c>
      <c r="G12" s="75" t="str">
        <f>IF('Montážní protokol'!E9&gt;0,'Montážní protokol'!E9,"")</f>
        <v/>
      </c>
      <c r="H12" s="75" t="str">
        <f>IF('Montážní protokol'!F9&gt;0,'Montážní protokol'!F9,"")</f>
        <v/>
      </c>
      <c r="I12" s="75" t="str">
        <f>IF('Montážní protokol'!G9&gt;0,'Montážní protokol'!G9,"")</f>
        <v/>
      </c>
      <c r="J12" s="75"/>
      <c r="K12" s="75" t="str">
        <f>IF('Montážní protokol'!H9&gt;0,'Montážní protokol'!H9,"")</f>
        <v/>
      </c>
      <c r="L12" s="75" t="str">
        <f>IF('Montážní protokol'!I9&gt;0,'Montážní protokol'!I9,"")</f>
        <v/>
      </c>
      <c r="M12" s="75"/>
      <c r="N12" s="75" t="str">
        <f>IF(A12=Objednávka!$B$8,"Montáž","")</f>
        <v/>
      </c>
      <c r="O12" s="31" t="str">
        <f>IF('Montážní protokol'!J9&gt;0,'Montážní protokol'!J9,"")</f>
        <v/>
      </c>
      <c r="P12" s="31" t="str">
        <f>IF('Montážní protokol'!V9&gt;0,'Montážní protokol'!V9,"")</f>
        <v/>
      </c>
      <c r="Q12" s="31" t="str">
        <f>IF('Montážní protokol'!K9&gt;0,'Montážní protokol'!K9,"")</f>
        <v/>
      </c>
      <c r="R12" s="31" t="str">
        <f>IF('Montážní protokol'!P9&gt;0,'Montážní protokol'!P9,"")</f>
        <v/>
      </c>
      <c r="S12" s="31" t="str">
        <f>IF('Montážní protokol'!Q9&gt;0,'Montážní protokol'!Q9,"")</f>
        <v/>
      </c>
      <c r="T12" s="32"/>
      <c r="U12" s="75" t="str">
        <f>IF('Montážní protokol'!U9&gt;0,'Montážní protokol'!U9,"")</f>
        <v/>
      </c>
      <c r="V12" s="31" t="str">
        <f>IF('Montážní protokol'!W9&gt;0,'Montážní protokol'!W9,"")</f>
        <v/>
      </c>
      <c r="W12" s="84" t="str">
        <f>IF('Montážní protokol'!X9&gt;0,'Montážní protokol'!X9,"")</f>
        <v/>
      </c>
      <c r="X12" s="75" t="str">
        <f>IF('Montážní protokol'!Y9&gt;0,'Montážní protokol'!Y9,"")</f>
        <v/>
      </c>
      <c r="Y12" s="75" t="str">
        <f>IF('Montážní protokol'!Z9&gt;0,'Montážní protokol'!Z9,"")</f>
        <v/>
      </c>
      <c r="Z12" s="75"/>
      <c r="AA12" s="75"/>
      <c r="AB12" s="75"/>
      <c r="AC12" s="75"/>
      <c r="AD12" s="83"/>
      <c r="AE12" s="31" t="str">
        <f>IF('Montážní protokol'!AB9&gt;0,'Montážní protokol'!AB9,"")</f>
        <v/>
      </c>
      <c r="AI12" s="89" t="str">
        <f>IF('Montážní protokol'!M9&gt;0,'Montážní protokol'!M9,"")</f>
        <v/>
      </c>
      <c r="AJ12" s="89" t="str">
        <f>IF('Montážní protokol'!N9&gt;0,'Montážní protokol'!N9,"")</f>
        <v/>
      </c>
      <c r="AK12" s="89" t="str">
        <f>IF('Montážní protokol'!O9&gt;0,'Montážní protokol'!O9,"")</f>
        <v/>
      </c>
    </row>
    <row r="13" spans="1:37" s="31" customFormat="1" x14ac:dyDescent="0.25">
      <c r="A13" s="31" t="str">
        <f>IF('Montážní protokol'!B10&gt;0,'Montážní protokol'!B10,"Smazat řádek před zavedením")</f>
        <v>Smazat řádek před zavedením</v>
      </c>
      <c r="B13" s="75"/>
      <c r="C13" s="75"/>
      <c r="D13" s="75"/>
      <c r="E13" s="75" t="str">
        <f>IF('Montážní protokol'!C10&gt;0,'Montážní protokol'!C10,(IF('Montážní protokol'!D10&gt;0,'Montážní protokol'!D10,"")))</f>
        <v/>
      </c>
      <c r="F13" s="75" t="str">
        <f>IF('Montážní protokol'!D10&gt;0,'Montážní protokol'!D10,"")</f>
        <v/>
      </c>
      <c r="G13" s="75" t="str">
        <f>IF('Montážní protokol'!E10&gt;0,'Montážní protokol'!E10,"")</f>
        <v/>
      </c>
      <c r="H13" s="75" t="str">
        <f>IF('Montážní protokol'!F10&gt;0,'Montážní protokol'!F10,"")</f>
        <v/>
      </c>
      <c r="I13" s="75" t="str">
        <f>IF('Montážní protokol'!G10&gt;0,'Montážní protokol'!G10,"")</f>
        <v/>
      </c>
      <c r="J13" s="75"/>
      <c r="K13" s="75" t="str">
        <f>IF('Montážní protokol'!H10&gt;0,'Montážní protokol'!H10,"")</f>
        <v/>
      </c>
      <c r="L13" s="75" t="str">
        <f>IF('Montážní protokol'!I10&gt;0,'Montážní protokol'!I10,"")</f>
        <v/>
      </c>
      <c r="M13" s="75"/>
      <c r="N13" s="75" t="str">
        <f>IF(A13=Objednávka!$B$8,"Montáž","")</f>
        <v/>
      </c>
      <c r="O13" s="31" t="str">
        <f>IF('Montážní protokol'!J10&gt;0,'Montážní protokol'!J10,"")</f>
        <v/>
      </c>
      <c r="P13" s="31" t="str">
        <f>IF('Montážní protokol'!V10&gt;0,'Montážní protokol'!V10,"")</f>
        <v/>
      </c>
      <c r="Q13" s="31" t="str">
        <f>IF('Montážní protokol'!K10&gt;0,'Montážní protokol'!K10,"")</f>
        <v/>
      </c>
      <c r="R13" s="31" t="str">
        <f>IF('Montážní protokol'!P10&gt;0,'Montážní protokol'!P10,"")</f>
        <v/>
      </c>
      <c r="S13" s="31" t="str">
        <f>IF('Montážní protokol'!Q10&gt;0,'Montážní protokol'!Q10,"")</f>
        <v/>
      </c>
      <c r="T13" s="32"/>
      <c r="U13" s="75" t="str">
        <f>IF('Montážní protokol'!U10&gt;0,'Montážní protokol'!U10,"")</f>
        <v/>
      </c>
      <c r="V13" s="31" t="str">
        <f>IF('Montážní protokol'!W10&gt;0,'Montážní protokol'!W10,"")</f>
        <v/>
      </c>
      <c r="W13" s="84" t="str">
        <f>IF('Montážní protokol'!X10&gt;0,'Montážní protokol'!X10,"")</f>
        <v/>
      </c>
      <c r="X13" s="75" t="str">
        <f>IF('Montážní protokol'!Y10&gt;0,'Montážní protokol'!Y10,"")</f>
        <v/>
      </c>
      <c r="Y13" s="75" t="str">
        <f>IF('Montážní protokol'!Z10&gt;0,'Montážní protokol'!Z10,"")</f>
        <v/>
      </c>
      <c r="Z13" s="75"/>
      <c r="AA13" s="75"/>
      <c r="AB13" s="75"/>
      <c r="AC13" s="75"/>
      <c r="AD13" s="83"/>
      <c r="AE13" s="31" t="str">
        <f>IF('Montážní protokol'!AB10&gt;0,'Montážní protokol'!AB10,"")</f>
        <v/>
      </c>
      <c r="AI13" s="89" t="str">
        <f>IF('Montážní protokol'!M10&gt;0,'Montážní protokol'!M10,"")</f>
        <v/>
      </c>
      <c r="AJ13" s="89" t="str">
        <f>IF('Montážní protokol'!N10&gt;0,'Montážní protokol'!N10,"")</f>
        <v/>
      </c>
      <c r="AK13" s="89" t="str">
        <f>IF('Montážní protokol'!O10&gt;0,'Montážní protokol'!O10,"")</f>
        <v/>
      </c>
    </row>
    <row r="14" spans="1:37" s="31" customFormat="1" x14ac:dyDescent="0.25">
      <c r="A14" s="31" t="str">
        <f>IF('Montážní protokol'!B11&gt;0,'Montážní protokol'!B11,"Smazat řádek před zavedením")</f>
        <v>Smazat řádek před zavedením</v>
      </c>
      <c r="B14" s="75"/>
      <c r="C14" s="75"/>
      <c r="D14" s="75"/>
      <c r="E14" s="75" t="str">
        <f>IF('Montážní protokol'!C11&gt;0,'Montážní protokol'!C11,(IF('Montážní protokol'!D11&gt;0,'Montážní protokol'!D11,"")))</f>
        <v/>
      </c>
      <c r="F14" s="75" t="str">
        <f>IF('Montážní protokol'!D11&gt;0,'Montážní protokol'!D11,"")</f>
        <v/>
      </c>
      <c r="G14" s="75" t="str">
        <f>IF('Montážní protokol'!E11&gt;0,'Montážní protokol'!E11,"")</f>
        <v/>
      </c>
      <c r="H14" s="75" t="str">
        <f>IF('Montážní protokol'!F11&gt;0,'Montážní protokol'!F11,"")</f>
        <v/>
      </c>
      <c r="I14" s="75" t="str">
        <f>IF('Montážní protokol'!G11&gt;0,'Montážní protokol'!G11,"")</f>
        <v/>
      </c>
      <c r="J14" s="75"/>
      <c r="K14" s="75" t="str">
        <f>IF('Montážní protokol'!H11&gt;0,'Montážní protokol'!H11,"")</f>
        <v/>
      </c>
      <c r="L14" s="75" t="str">
        <f>IF('Montážní protokol'!I11&gt;0,'Montážní protokol'!I11,"")</f>
        <v/>
      </c>
      <c r="M14" s="75"/>
      <c r="N14" s="75" t="str">
        <f>IF(A14=Objednávka!$B$8,"Montáž","")</f>
        <v/>
      </c>
      <c r="O14" s="31" t="str">
        <f>IF('Montážní protokol'!J11&gt;0,'Montážní protokol'!J11,"")</f>
        <v/>
      </c>
      <c r="P14" s="31" t="str">
        <f>IF('Montážní protokol'!V11&gt;0,'Montážní protokol'!V11,"")</f>
        <v/>
      </c>
      <c r="Q14" s="31" t="str">
        <f>IF('Montážní protokol'!K11&gt;0,'Montážní protokol'!K11,"")</f>
        <v/>
      </c>
      <c r="R14" s="31" t="str">
        <f>IF('Montážní protokol'!P11&gt;0,'Montážní protokol'!P11,"")</f>
        <v/>
      </c>
      <c r="S14" s="31" t="str">
        <f>IF('Montážní protokol'!Q11&gt;0,'Montážní protokol'!Q11,"")</f>
        <v/>
      </c>
      <c r="T14" s="32"/>
      <c r="U14" s="75" t="str">
        <f>IF('Montážní protokol'!U11&gt;0,'Montážní protokol'!U11,"")</f>
        <v/>
      </c>
      <c r="V14" s="31" t="str">
        <f>IF('Montážní protokol'!W11&gt;0,'Montážní protokol'!W11,"")</f>
        <v/>
      </c>
      <c r="W14" s="84" t="str">
        <f>IF('Montážní protokol'!X11&gt;0,'Montážní protokol'!X11,"")</f>
        <v/>
      </c>
      <c r="X14" s="75" t="str">
        <f>IF('Montážní protokol'!Y11&gt;0,'Montážní protokol'!Y11,"")</f>
        <v/>
      </c>
      <c r="Y14" s="75" t="str">
        <f>IF('Montážní protokol'!Z11&gt;0,'Montážní protokol'!Z11,"")</f>
        <v/>
      </c>
      <c r="Z14" s="75"/>
      <c r="AA14" s="75"/>
      <c r="AB14" s="75"/>
      <c r="AC14" s="75"/>
      <c r="AD14" s="83"/>
      <c r="AE14" s="31" t="str">
        <f>IF('Montážní protokol'!AB11&gt;0,'Montážní protokol'!AB11,"")</f>
        <v/>
      </c>
      <c r="AI14" s="89" t="str">
        <f>IF('Montážní protokol'!M11&gt;0,'Montážní protokol'!M11,"")</f>
        <v/>
      </c>
      <c r="AJ14" s="89" t="str">
        <f>IF('Montážní protokol'!N11&gt;0,'Montážní protokol'!N11,"")</f>
        <v/>
      </c>
      <c r="AK14" s="89" t="str">
        <f>IF('Montážní protokol'!O11&gt;0,'Montážní protokol'!O11,"")</f>
        <v/>
      </c>
    </row>
    <row r="15" spans="1:37" s="31" customFormat="1" x14ac:dyDescent="0.25">
      <c r="A15" t="str">
        <f>IF('Montážní protokol'!B12&gt;0,'Montážní protokol'!B12,"Smazat řádek před zavedením")</f>
        <v>Smazat řádek před zavedením</v>
      </c>
      <c r="B15" s="75"/>
      <c r="C15" s="75"/>
      <c r="D15" s="75"/>
      <c r="E15" s="75" t="str">
        <f>IF('Montážní protokol'!C12&gt;0,'Montážní protokol'!C12,(IF('Montážní protokol'!D12&gt;0,'Montážní protokol'!D12,"")))</f>
        <v/>
      </c>
      <c r="F15" s="75" t="str">
        <f>IF('Montážní protokol'!D12&gt;0,'Montážní protokol'!D12,"")</f>
        <v/>
      </c>
      <c r="G15" s="75" t="str">
        <f>IF('Montážní protokol'!E12&gt;0,'Montážní protokol'!E12,"")</f>
        <v/>
      </c>
      <c r="H15" s="75" t="str">
        <f>IF('Montážní protokol'!F12&gt;0,'Montážní protokol'!F12,"")</f>
        <v/>
      </c>
      <c r="I15" s="75" t="str">
        <f>IF('Montážní protokol'!G12&gt;0,'Montážní protokol'!G12,"")</f>
        <v/>
      </c>
      <c r="J15" s="75"/>
      <c r="K15" s="75" t="str">
        <f>IF('Montážní protokol'!H12&gt;0,'Montážní protokol'!H12,"")</f>
        <v/>
      </c>
      <c r="L15" s="75" t="str">
        <f>IF('Montážní protokol'!I12&gt;0,'Montážní protokol'!I12,"")</f>
        <v/>
      </c>
      <c r="M15" s="75"/>
      <c r="N15" s="75" t="str">
        <f>IF(A15=Objednávka!$B$8,"Montáž","")</f>
        <v/>
      </c>
      <c r="O15" s="31" t="str">
        <f>IF('Montážní protokol'!J12&gt;0,'Montážní protokol'!J12,"")</f>
        <v/>
      </c>
      <c r="P15" s="31" t="str">
        <f>IF('Montážní protokol'!V12&gt;0,'Montážní protokol'!V12,"")</f>
        <v/>
      </c>
      <c r="Q15" s="31" t="str">
        <f>IF('Montážní protokol'!K12&gt;0,'Montážní protokol'!K12,"")</f>
        <v/>
      </c>
      <c r="R15" s="31" t="str">
        <f>IF('Montážní protokol'!P12&gt;0,'Montážní protokol'!P12,"")</f>
        <v/>
      </c>
      <c r="S15" s="31" t="str">
        <f>IF('Montážní protokol'!Q12&gt;0,'Montážní protokol'!Q12,"")</f>
        <v/>
      </c>
      <c r="T15" s="32"/>
      <c r="U15" s="75" t="str">
        <f>IF('Montážní protokol'!U12&gt;0,'Montážní protokol'!U12,"")</f>
        <v/>
      </c>
      <c r="V15" s="31" t="str">
        <f>IF('Montážní protokol'!W12&gt;0,'Montážní protokol'!W12,"")</f>
        <v/>
      </c>
      <c r="W15" s="84" t="str">
        <f>IF('Montážní protokol'!X12&gt;0,'Montážní protokol'!X12,"")</f>
        <v/>
      </c>
      <c r="X15" s="75" t="str">
        <f>IF('Montážní protokol'!Y12&gt;0,'Montážní protokol'!Y12,"")</f>
        <v/>
      </c>
      <c r="Y15" s="75" t="str">
        <f>IF('Montážní protokol'!Z12&gt;0,'Montážní protokol'!Z12,"")</f>
        <v/>
      </c>
      <c r="Z15" s="75"/>
      <c r="AA15" s="75"/>
      <c r="AB15" s="75"/>
      <c r="AC15" s="75"/>
      <c r="AD15" s="83"/>
      <c r="AE15" s="31" t="str">
        <f>IF('Montážní protokol'!AB12&gt;0,'Montážní protokol'!AB12,"")</f>
        <v/>
      </c>
      <c r="AI15" s="89" t="str">
        <f>IF('Montážní protokol'!M12&gt;0,'Montážní protokol'!M12,"")</f>
        <v/>
      </c>
      <c r="AJ15" s="89" t="str">
        <f>IF('Montážní protokol'!N12&gt;0,'Montážní protokol'!N12,"")</f>
        <v/>
      </c>
      <c r="AK15" s="89" t="str">
        <f>IF('Montážní protokol'!O12&gt;0,'Montážní protokol'!O12,"")</f>
        <v/>
      </c>
    </row>
    <row r="16" spans="1:37" s="31" customFormat="1" x14ac:dyDescent="0.25">
      <c r="A16" t="str">
        <f>IF('Montážní protokol'!B13&gt;0,'Montážní protokol'!B13,"Smazat řádek před zavedením")</f>
        <v>Smazat řádek před zavedením</v>
      </c>
      <c r="B16" s="75"/>
      <c r="C16" s="75"/>
      <c r="D16" s="75"/>
      <c r="E16" s="75" t="str">
        <f>IF('Montážní protokol'!C13&gt;0,'Montážní protokol'!C13,(IF('Montážní protokol'!D13&gt;0,'Montážní protokol'!D13,"")))</f>
        <v/>
      </c>
      <c r="F16" s="75" t="str">
        <f>IF('Montážní protokol'!D13&gt;0,'Montážní protokol'!D13,"")</f>
        <v/>
      </c>
      <c r="G16" s="75" t="str">
        <f>IF('Montážní protokol'!E13&gt;0,'Montážní protokol'!E13,"")</f>
        <v/>
      </c>
      <c r="H16" s="75" t="str">
        <f>IF('Montážní protokol'!F13&gt;0,'Montážní protokol'!F13,"")</f>
        <v/>
      </c>
      <c r="I16" s="75" t="str">
        <f>IF('Montážní protokol'!G13&gt;0,'Montážní protokol'!G13,"")</f>
        <v/>
      </c>
      <c r="J16" s="75"/>
      <c r="K16" s="75" t="str">
        <f>IF('Montážní protokol'!H13&gt;0,'Montážní protokol'!H13,"")</f>
        <v/>
      </c>
      <c r="L16" s="75" t="str">
        <f>IF('Montážní protokol'!I13&gt;0,'Montážní protokol'!I13,"")</f>
        <v/>
      </c>
      <c r="M16" s="75"/>
      <c r="N16" s="75" t="str">
        <f>IF(A16=Objednávka!$B$8,"Montáž","")</f>
        <v/>
      </c>
      <c r="O16" s="31" t="str">
        <f>IF('Montážní protokol'!J13&gt;0,'Montážní protokol'!J13,"")</f>
        <v/>
      </c>
      <c r="P16" s="31" t="str">
        <f>IF('Montážní protokol'!V13&gt;0,'Montážní protokol'!V13,"")</f>
        <v/>
      </c>
      <c r="Q16" s="31" t="str">
        <f>IF('Montážní protokol'!K13&gt;0,'Montážní protokol'!K13,"")</f>
        <v/>
      </c>
      <c r="R16" s="31" t="str">
        <f>IF('Montážní protokol'!P13&gt;0,'Montážní protokol'!P13,"")</f>
        <v/>
      </c>
      <c r="S16" s="31" t="str">
        <f>IF('Montážní protokol'!Q13&gt;0,'Montážní protokol'!Q13,"")</f>
        <v/>
      </c>
      <c r="T16" s="32"/>
      <c r="U16" s="75" t="str">
        <f>IF('Montážní protokol'!U13&gt;0,'Montážní protokol'!U13,"")</f>
        <v/>
      </c>
      <c r="V16" s="31" t="str">
        <f>IF('Montážní protokol'!W13&gt;0,'Montážní protokol'!W13,"")</f>
        <v/>
      </c>
      <c r="W16" s="84" t="str">
        <f>IF('Montážní protokol'!X13&gt;0,'Montážní protokol'!X13,"")</f>
        <v/>
      </c>
      <c r="X16" s="75" t="str">
        <f>IF('Montážní protokol'!Y13&gt;0,'Montážní protokol'!Y13,"")</f>
        <v/>
      </c>
      <c r="Y16" s="75" t="str">
        <f>IF('Montážní protokol'!Z13&gt;0,'Montážní protokol'!Z13,"")</f>
        <v/>
      </c>
      <c r="Z16" s="75"/>
      <c r="AA16" s="75"/>
      <c r="AB16" s="75"/>
      <c r="AC16" s="75"/>
      <c r="AD16" s="83"/>
      <c r="AE16" s="31" t="str">
        <f>IF('Montážní protokol'!AB13&gt;0,'Montážní protokol'!AB13,"")</f>
        <v/>
      </c>
      <c r="AI16" s="89" t="str">
        <f>IF('Montážní protokol'!M13&gt;0,'Montážní protokol'!M13,"")</f>
        <v/>
      </c>
      <c r="AJ16" s="89" t="str">
        <f>IF('Montážní protokol'!N13&gt;0,'Montážní protokol'!N13,"")</f>
        <v/>
      </c>
      <c r="AK16" s="89" t="str">
        <f>IF('Montážní protokol'!O13&gt;0,'Montážní protokol'!O13,"")</f>
        <v/>
      </c>
    </row>
    <row r="17" spans="1:37" s="31" customFormat="1" x14ac:dyDescent="0.25">
      <c r="A17" t="str">
        <f>IF('Montážní protokol'!B14&gt;0,'Montážní protokol'!B14,"Smazat řádek před zavedením")</f>
        <v>Smazat řádek před zavedením</v>
      </c>
      <c r="B17" s="75"/>
      <c r="C17" s="75"/>
      <c r="D17" s="75"/>
      <c r="E17" s="75" t="str">
        <f>IF('Montážní protokol'!C14&gt;0,'Montážní protokol'!C14,(IF('Montážní protokol'!D14&gt;0,'Montážní protokol'!D14,"")))</f>
        <v/>
      </c>
      <c r="F17" s="75" t="str">
        <f>IF('Montážní protokol'!D14&gt;0,'Montážní protokol'!D14,"")</f>
        <v/>
      </c>
      <c r="G17" s="75" t="str">
        <f>IF('Montážní protokol'!E14&gt;0,'Montážní protokol'!E14,"")</f>
        <v/>
      </c>
      <c r="H17" s="75" t="str">
        <f>IF('Montážní protokol'!F14&gt;0,'Montážní protokol'!F14,"")</f>
        <v/>
      </c>
      <c r="I17" s="75" t="str">
        <f>IF('Montážní protokol'!G14&gt;0,'Montážní protokol'!G14,"")</f>
        <v/>
      </c>
      <c r="J17" s="75"/>
      <c r="K17" s="75" t="str">
        <f>IF('Montážní protokol'!H14&gt;0,'Montážní protokol'!H14,"")</f>
        <v/>
      </c>
      <c r="L17" s="75" t="str">
        <f>IF('Montážní protokol'!I14&gt;0,'Montážní protokol'!I14,"")</f>
        <v/>
      </c>
      <c r="M17" s="75"/>
      <c r="N17" s="75" t="str">
        <f>IF(A17=Objednávka!$B$8,"Montáž","")</f>
        <v/>
      </c>
      <c r="O17" s="31" t="str">
        <f>IF('Montážní protokol'!J14&gt;0,'Montážní protokol'!J14,"")</f>
        <v/>
      </c>
      <c r="P17" s="31" t="str">
        <f>IF('Montážní protokol'!V14&gt;0,'Montážní protokol'!V14,"")</f>
        <v/>
      </c>
      <c r="Q17" s="31" t="str">
        <f>IF('Montážní protokol'!K14&gt;0,'Montážní protokol'!K14,"")</f>
        <v/>
      </c>
      <c r="R17" s="31" t="str">
        <f>IF('Montážní protokol'!P14&gt;0,'Montážní protokol'!P14,"")</f>
        <v/>
      </c>
      <c r="S17" s="31" t="str">
        <f>IF('Montážní protokol'!Q14&gt;0,'Montážní protokol'!Q14,"")</f>
        <v/>
      </c>
      <c r="T17" s="32"/>
      <c r="U17" s="75" t="str">
        <f>IF('Montážní protokol'!U14&gt;0,'Montážní protokol'!U14,"")</f>
        <v/>
      </c>
      <c r="V17" s="31" t="str">
        <f>IF('Montážní protokol'!W14&gt;0,'Montážní protokol'!W14,"")</f>
        <v/>
      </c>
      <c r="W17" s="84" t="str">
        <f>IF('Montážní protokol'!X14&gt;0,'Montážní protokol'!X14,"")</f>
        <v/>
      </c>
      <c r="X17" s="75" t="str">
        <f>IF('Montážní protokol'!Y14&gt;0,'Montážní protokol'!Y14,"")</f>
        <v/>
      </c>
      <c r="Y17" s="75" t="str">
        <f>IF('Montážní protokol'!Z14&gt;0,'Montážní protokol'!Z14,"")</f>
        <v/>
      </c>
      <c r="Z17" s="75"/>
      <c r="AA17" s="75"/>
      <c r="AB17" s="75"/>
      <c r="AC17" s="75"/>
      <c r="AD17" s="83"/>
      <c r="AE17" s="31" t="str">
        <f>IF('Montážní protokol'!AB14&gt;0,'Montážní protokol'!AB14,"")</f>
        <v/>
      </c>
      <c r="AI17" s="89" t="str">
        <f>IF('Montážní protokol'!M14&gt;0,'Montážní protokol'!M14,"")</f>
        <v/>
      </c>
      <c r="AJ17" s="89" t="str">
        <f>IF('Montážní protokol'!N14&gt;0,'Montážní protokol'!N14,"")</f>
        <v/>
      </c>
      <c r="AK17" s="89" t="str">
        <f>IF('Montážní protokol'!O14&gt;0,'Montážní protokol'!O14,"")</f>
        <v/>
      </c>
    </row>
    <row r="18" spans="1:37" s="31" customFormat="1" x14ac:dyDescent="0.25">
      <c r="A18" t="str">
        <f>IF('Montážní protokol'!B15&gt;0,'Montážní protokol'!B15,"Smazat řádek před zavedením")</f>
        <v>Smazat řádek před zavedením</v>
      </c>
      <c r="B18" s="75"/>
      <c r="C18" s="75"/>
      <c r="D18" s="75"/>
      <c r="E18" s="75" t="str">
        <f>IF('Montážní protokol'!C15&gt;0,'Montážní protokol'!C15,(IF('Montážní protokol'!D15&gt;0,'Montážní protokol'!D15,"")))</f>
        <v/>
      </c>
      <c r="F18" s="75" t="str">
        <f>IF('Montážní protokol'!D15&gt;0,'Montážní protokol'!D15,"")</f>
        <v/>
      </c>
      <c r="G18" s="75" t="str">
        <f>IF('Montážní protokol'!E15&gt;0,'Montážní protokol'!E15,"")</f>
        <v/>
      </c>
      <c r="H18" s="75" t="str">
        <f>IF('Montážní protokol'!F15&gt;0,'Montážní protokol'!F15,"")</f>
        <v/>
      </c>
      <c r="I18" s="75" t="str">
        <f>IF('Montážní protokol'!G15&gt;0,'Montážní protokol'!G15,"")</f>
        <v/>
      </c>
      <c r="J18" s="75"/>
      <c r="K18" s="75" t="str">
        <f>IF('Montážní protokol'!H15&gt;0,'Montážní protokol'!H15,"")</f>
        <v/>
      </c>
      <c r="L18" s="75" t="str">
        <f>IF('Montážní protokol'!I15&gt;0,'Montážní protokol'!I15,"")</f>
        <v/>
      </c>
      <c r="M18" s="75"/>
      <c r="N18" s="75" t="str">
        <f>IF(A18=Objednávka!$B$8,"Montáž","")</f>
        <v/>
      </c>
      <c r="O18" s="31" t="str">
        <f>IF('Montážní protokol'!J15&gt;0,'Montážní protokol'!J15,"")</f>
        <v/>
      </c>
      <c r="P18" s="31" t="str">
        <f>IF('Montážní protokol'!V15&gt;0,'Montážní protokol'!V15,"")</f>
        <v/>
      </c>
      <c r="Q18" s="31" t="str">
        <f>IF('Montážní protokol'!K15&gt;0,'Montážní protokol'!K15,"")</f>
        <v/>
      </c>
      <c r="R18" s="31" t="str">
        <f>IF('Montážní protokol'!P15&gt;0,'Montážní protokol'!P15,"")</f>
        <v/>
      </c>
      <c r="S18" s="31" t="str">
        <f>IF('Montážní protokol'!Q15&gt;0,'Montážní protokol'!Q15,"")</f>
        <v/>
      </c>
      <c r="T18" s="32"/>
      <c r="U18" s="75" t="str">
        <f>IF('Montážní protokol'!U15&gt;0,'Montážní protokol'!U15,"")</f>
        <v/>
      </c>
      <c r="V18" s="31" t="str">
        <f>IF('Montážní protokol'!W15&gt;0,'Montážní protokol'!W15,"")</f>
        <v/>
      </c>
      <c r="W18" s="84" t="str">
        <f>IF('Montážní protokol'!X15&gt;0,'Montážní protokol'!X15,"")</f>
        <v/>
      </c>
      <c r="X18" s="75" t="str">
        <f>IF('Montážní protokol'!Y15&gt;0,'Montážní protokol'!Y15,"")</f>
        <v/>
      </c>
      <c r="Y18" s="75" t="str">
        <f>IF('Montážní protokol'!Z15&gt;0,'Montážní protokol'!Z15,"")</f>
        <v/>
      </c>
      <c r="Z18" s="75"/>
      <c r="AA18" s="75"/>
      <c r="AB18" s="75"/>
      <c r="AC18" s="75"/>
      <c r="AD18" s="83"/>
      <c r="AE18" s="31" t="str">
        <f>IF('Montážní protokol'!AB15&gt;0,'Montážní protokol'!AB15,"")</f>
        <v/>
      </c>
      <c r="AI18" s="89" t="str">
        <f>IF('Montážní protokol'!M15&gt;0,'Montážní protokol'!M15,"")</f>
        <v/>
      </c>
      <c r="AJ18" s="89" t="str">
        <f>IF('Montážní protokol'!N15&gt;0,'Montážní protokol'!N15,"")</f>
        <v/>
      </c>
      <c r="AK18" s="89" t="str">
        <f>IF('Montážní protokol'!O15&gt;0,'Montážní protokol'!O15,"")</f>
        <v/>
      </c>
    </row>
    <row r="19" spans="1:37" s="31" customFormat="1" x14ac:dyDescent="0.25">
      <c r="A19" t="str">
        <f>IF('Montážní protokol'!B16&gt;0,'Montážní protokol'!B16,"Smazat řádek před zavedením")</f>
        <v>Smazat řádek před zavedením</v>
      </c>
      <c r="B19" s="75"/>
      <c r="C19" s="75"/>
      <c r="D19" s="75"/>
      <c r="E19" s="75" t="str">
        <f>IF('Montážní protokol'!C16&gt;0,'Montážní protokol'!C16,(IF('Montážní protokol'!D16&gt;0,'Montážní protokol'!D16,"")))</f>
        <v/>
      </c>
      <c r="F19" s="75" t="str">
        <f>IF('Montážní protokol'!D16&gt;0,'Montážní protokol'!D16,"")</f>
        <v/>
      </c>
      <c r="G19" s="75" t="str">
        <f>IF('Montážní protokol'!E16&gt;0,'Montážní protokol'!E16,"")</f>
        <v/>
      </c>
      <c r="H19" s="75" t="str">
        <f>IF('Montážní protokol'!F16&gt;0,'Montážní protokol'!F16,"")</f>
        <v/>
      </c>
      <c r="I19" s="75" t="str">
        <f>IF('Montážní protokol'!G16&gt;0,'Montážní protokol'!G16,"")</f>
        <v/>
      </c>
      <c r="J19" s="75"/>
      <c r="K19" s="75" t="str">
        <f>IF('Montážní protokol'!H16&gt;0,'Montážní protokol'!H16,"")</f>
        <v/>
      </c>
      <c r="L19" s="75" t="str">
        <f>IF('Montážní protokol'!I16&gt;0,'Montážní protokol'!I16,"")</f>
        <v/>
      </c>
      <c r="M19" s="75"/>
      <c r="N19" s="75" t="str">
        <f>IF(A19=Objednávka!$B$8,"Montáž","")</f>
        <v/>
      </c>
      <c r="O19" s="31" t="str">
        <f>IF('Montážní protokol'!J16&gt;0,'Montážní protokol'!J16,"")</f>
        <v/>
      </c>
      <c r="P19" s="31" t="str">
        <f>IF('Montážní protokol'!V16&gt;0,'Montážní protokol'!V16,"")</f>
        <v/>
      </c>
      <c r="Q19" s="31" t="str">
        <f>IF('Montážní protokol'!K16&gt;0,'Montážní protokol'!K16,"")</f>
        <v/>
      </c>
      <c r="R19" s="31" t="str">
        <f>IF('Montážní protokol'!P16&gt;0,'Montážní protokol'!P16,"")</f>
        <v/>
      </c>
      <c r="S19" s="31" t="str">
        <f>IF('Montážní protokol'!Q16&gt;0,'Montážní protokol'!Q16,"")</f>
        <v/>
      </c>
      <c r="T19" s="32"/>
      <c r="U19" s="75" t="str">
        <f>IF('Montážní protokol'!U16&gt;0,'Montážní protokol'!U16,"")</f>
        <v/>
      </c>
      <c r="V19" s="31" t="str">
        <f>IF('Montážní protokol'!W16&gt;0,'Montážní protokol'!W16,"")</f>
        <v/>
      </c>
      <c r="W19" s="84" t="str">
        <f>IF('Montážní protokol'!X16&gt;0,'Montážní protokol'!X16,"")</f>
        <v/>
      </c>
      <c r="X19" s="75" t="str">
        <f>IF('Montážní protokol'!Y16&gt;0,'Montážní protokol'!Y16,"")</f>
        <v/>
      </c>
      <c r="Y19" s="75" t="str">
        <f>IF('Montážní protokol'!Z16&gt;0,'Montážní protokol'!Z16,"")</f>
        <v/>
      </c>
      <c r="Z19" s="75"/>
      <c r="AA19" s="75"/>
      <c r="AB19" s="75"/>
      <c r="AC19" s="75"/>
      <c r="AD19" s="83"/>
      <c r="AE19" s="31" t="str">
        <f>IF('Montážní protokol'!AB16&gt;0,'Montážní protokol'!AB16,"")</f>
        <v/>
      </c>
      <c r="AI19" s="89" t="str">
        <f>IF('Montážní protokol'!M16&gt;0,'Montážní protokol'!M16,"")</f>
        <v/>
      </c>
      <c r="AJ19" s="89" t="str">
        <f>IF('Montážní protokol'!N16&gt;0,'Montážní protokol'!N16,"")</f>
        <v/>
      </c>
      <c r="AK19" s="89" t="str">
        <f>IF('Montážní protokol'!O16&gt;0,'Montážní protokol'!O16,"")</f>
        <v/>
      </c>
    </row>
    <row r="20" spans="1:37" s="31" customFormat="1" x14ac:dyDescent="0.25">
      <c r="A20" t="str">
        <f>IF('Montážní protokol'!B17&gt;0,'Montážní protokol'!B17,"Smazat řádek před zavedením")</f>
        <v>Smazat řádek před zavedením</v>
      </c>
      <c r="B20" s="75"/>
      <c r="C20" s="75"/>
      <c r="D20" s="75"/>
      <c r="E20" s="75" t="str">
        <f>IF('Montážní protokol'!C17&gt;0,'Montážní protokol'!C17,(IF('Montážní protokol'!D17&gt;0,'Montážní protokol'!D17,"")))</f>
        <v/>
      </c>
      <c r="F20" s="75" t="str">
        <f>IF('Montážní protokol'!D17&gt;0,'Montážní protokol'!D17,"")</f>
        <v/>
      </c>
      <c r="G20" s="75" t="str">
        <f>IF('Montážní protokol'!E17&gt;0,'Montážní protokol'!E17,"")</f>
        <v/>
      </c>
      <c r="H20" s="75" t="str">
        <f>IF('Montážní protokol'!F17&gt;0,'Montážní protokol'!F17,"")</f>
        <v/>
      </c>
      <c r="I20" s="75" t="str">
        <f>IF('Montážní protokol'!G17&gt;0,'Montážní protokol'!G17,"")</f>
        <v/>
      </c>
      <c r="J20" s="75"/>
      <c r="K20" s="75" t="str">
        <f>IF('Montážní protokol'!H17&gt;0,'Montážní protokol'!H17,"")</f>
        <v/>
      </c>
      <c r="L20" s="75" t="str">
        <f>IF('Montážní protokol'!I17&gt;0,'Montážní protokol'!I17,"")</f>
        <v/>
      </c>
      <c r="M20" s="75"/>
      <c r="N20" s="75" t="str">
        <f>IF(A20=Objednávka!$B$8,"Montáž","")</f>
        <v/>
      </c>
      <c r="O20" s="31" t="str">
        <f>IF('Montážní protokol'!J17&gt;0,'Montážní protokol'!J17,"")</f>
        <v/>
      </c>
      <c r="P20" s="31" t="str">
        <f>IF('Montážní protokol'!V17&gt;0,'Montážní protokol'!V17,"")</f>
        <v/>
      </c>
      <c r="Q20" s="31" t="str">
        <f>IF('Montážní protokol'!K17&gt;0,'Montážní protokol'!K17,"")</f>
        <v/>
      </c>
      <c r="R20" s="31" t="str">
        <f>IF('Montážní protokol'!P17&gt;0,'Montážní protokol'!P17,"")</f>
        <v/>
      </c>
      <c r="S20" s="31" t="str">
        <f>IF('Montážní protokol'!Q17&gt;0,'Montážní protokol'!Q17,"")</f>
        <v/>
      </c>
      <c r="T20" s="32"/>
      <c r="U20" s="75" t="str">
        <f>IF('Montážní protokol'!U17&gt;0,'Montážní protokol'!U17,"")</f>
        <v/>
      </c>
      <c r="V20" s="31" t="str">
        <f>IF('Montážní protokol'!W17&gt;0,'Montážní protokol'!W17,"")</f>
        <v/>
      </c>
      <c r="W20" s="84" t="str">
        <f>IF('Montážní protokol'!X17&gt;0,'Montážní protokol'!X17,"")</f>
        <v/>
      </c>
      <c r="X20" s="75" t="str">
        <f>IF('Montážní protokol'!Y17&gt;0,'Montážní protokol'!Y17,"")</f>
        <v/>
      </c>
      <c r="Y20" s="75" t="str">
        <f>IF('Montážní protokol'!Z17&gt;0,'Montážní protokol'!Z17,"")</f>
        <v/>
      </c>
      <c r="Z20" s="75"/>
      <c r="AA20" s="75"/>
      <c r="AB20" s="75"/>
      <c r="AC20" s="75"/>
      <c r="AD20" s="83"/>
      <c r="AE20" s="31" t="str">
        <f>IF('Montážní protokol'!AB17&gt;0,'Montážní protokol'!AB17,"")</f>
        <v/>
      </c>
      <c r="AI20" s="89" t="str">
        <f>IF('Montážní protokol'!M17&gt;0,'Montážní protokol'!M17,"")</f>
        <v/>
      </c>
      <c r="AJ20" s="89" t="str">
        <f>IF('Montážní protokol'!N17&gt;0,'Montážní protokol'!N17,"")</f>
        <v/>
      </c>
      <c r="AK20" s="89" t="str">
        <f>IF('Montážní protokol'!O17&gt;0,'Montážní protokol'!O17,"")</f>
        <v/>
      </c>
    </row>
    <row r="21" spans="1:37" s="31" customFormat="1" x14ac:dyDescent="0.25">
      <c r="A21" t="str">
        <f>IF('Montážní protokol'!B18&gt;0,'Montážní protokol'!B18,"Smazat řádek před zavedením")</f>
        <v>Smazat řádek před zavedením</v>
      </c>
      <c r="B21" s="75"/>
      <c r="C21" s="75"/>
      <c r="D21" s="75"/>
      <c r="E21" s="75" t="str">
        <f>IF('Montážní protokol'!C18&gt;0,'Montážní protokol'!C18,(IF('Montážní protokol'!D18&gt;0,'Montážní protokol'!D18,"")))</f>
        <v/>
      </c>
      <c r="F21" s="75" t="str">
        <f>IF('Montážní protokol'!D18&gt;0,'Montážní protokol'!D18,"")</f>
        <v/>
      </c>
      <c r="G21" s="75" t="str">
        <f>IF('Montážní protokol'!E18&gt;0,'Montážní protokol'!E18,"")</f>
        <v/>
      </c>
      <c r="H21" s="75" t="str">
        <f>IF('Montážní protokol'!F18&gt;0,'Montážní protokol'!F18,"")</f>
        <v/>
      </c>
      <c r="I21" s="75" t="str">
        <f>IF('Montážní protokol'!G18&gt;0,'Montážní protokol'!G18,"")</f>
        <v/>
      </c>
      <c r="J21" s="75"/>
      <c r="K21" s="75" t="str">
        <f>IF('Montážní protokol'!H18&gt;0,'Montážní protokol'!H18,"")</f>
        <v/>
      </c>
      <c r="L21" s="75" t="str">
        <f>IF('Montážní protokol'!I18&gt;0,'Montážní protokol'!I18,"")</f>
        <v/>
      </c>
      <c r="M21" s="75"/>
      <c r="N21" s="75" t="str">
        <f>IF(A21=Objednávka!$B$8,"Montáž","")</f>
        <v/>
      </c>
      <c r="O21" s="31" t="str">
        <f>IF('Montážní protokol'!J18&gt;0,'Montážní protokol'!J18,"")</f>
        <v/>
      </c>
      <c r="P21" s="31" t="str">
        <f>IF('Montážní protokol'!V18&gt;0,'Montážní protokol'!V18,"")</f>
        <v/>
      </c>
      <c r="Q21" s="31" t="str">
        <f>IF('Montážní protokol'!K18&gt;0,'Montážní protokol'!K18,"")</f>
        <v/>
      </c>
      <c r="R21" s="31" t="str">
        <f>IF('Montážní protokol'!P18&gt;0,'Montážní protokol'!P18,"")</f>
        <v/>
      </c>
      <c r="S21" s="31" t="str">
        <f>IF('Montážní protokol'!Q18&gt;0,'Montážní protokol'!Q18,"")</f>
        <v/>
      </c>
      <c r="T21" s="32"/>
      <c r="U21" s="75" t="str">
        <f>IF('Montážní protokol'!U18&gt;0,'Montážní protokol'!U18,"")</f>
        <v/>
      </c>
      <c r="V21" s="31" t="str">
        <f>IF('Montážní protokol'!W18&gt;0,'Montážní protokol'!W18,"")</f>
        <v/>
      </c>
      <c r="W21" s="84" t="str">
        <f>IF('Montážní protokol'!X18&gt;0,'Montážní protokol'!X18,"")</f>
        <v/>
      </c>
      <c r="X21" s="75" t="str">
        <f>IF('Montážní protokol'!Y18&gt;0,'Montážní protokol'!Y18,"")</f>
        <v/>
      </c>
      <c r="Y21" s="75" t="str">
        <f>IF('Montážní protokol'!Z18&gt;0,'Montážní protokol'!Z18,"")</f>
        <v/>
      </c>
      <c r="Z21" s="75"/>
      <c r="AA21" s="75"/>
      <c r="AB21" s="75"/>
      <c r="AC21" s="75"/>
      <c r="AD21" s="83"/>
      <c r="AE21" s="31" t="str">
        <f>IF('Montážní protokol'!AB18&gt;0,'Montážní protokol'!AB18,"")</f>
        <v/>
      </c>
      <c r="AI21" s="89" t="str">
        <f>IF('Montážní protokol'!M18&gt;0,'Montážní protokol'!M18,"")</f>
        <v/>
      </c>
      <c r="AJ21" s="89" t="str">
        <f>IF('Montážní protokol'!N18&gt;0,'Montážní protokol'!N18,"")</f>
        <v/>
      </c>
      <c r="AK21" s="89" t="str">
        <f>IF('Montážní protokol'!O18&gt;0,'Montážní protokol'!O18,"")</f>
        <v/>
      </c>
    </row>
    <row r="22" spans="1:37" s="31" customFormat="1" x14ac:dyDescent="0.25">
      <c r="A22" t="str">
        <f>IF('Montážní protokol'!B19&gt;0,'Montážní protokol'!B19,"Smazat řádek před zavedením")</f>
        <v>Smazat řádek před zavedením</v>
      </c>
      <c r="B22" s="75"/>
      <c r="C22" s="75"/>
      <c r="D22" s="75"/>
      <c r="E22" s="75" t="str">
        <f>IF('Montážní protokol'!C19&gt;0,'Montážní protokol'!C19,(IF('Montážní protokol'!D19&gt;0,'Montážní protokol'!D19,"")))</f>
        <v/>
      </c>
      <c r="F22" s="75" t="str">
        <f>IF('Montážní protokol'!D19&gt;0,'Montážní protokol'!D19,"")</f>
        <v/>
      </c>
      <c r="G22" s="75" t="str">
        <f>IF('Montážní protokol'!E19&gt;0,'Montážní protokol'!E19,"")</f>
        <v/>
      </c>
      <c r="H22" s="75" t="str">
        <f>IF('Montážní protokol'!F19&gt;0,'Montážní protokol'!F19,"")</f>
        <v/>
      </c>
      <c r="I22" s="75" t="str">
        <f>IF('Montážní protokol'!G19&gt;0,'Montážní protokol'!G19,"")</f>
        <v/>
      </c>
      <c r="J22" s="75"/>
      <c r="K22" s="75" t="str">
        <f>IF('Montážní protokol'!H19&gt;0,'Montážní protokol'!H19,"")</f>
        <v/>
      </c>
      <c r="L22" s="75" t="str">
        <f>IF('Montážní protokol'!I19&gt;0,'Montážní protokol'!I19,"")</f>
        <v/>
      </c>
      <c r="M22" s="75"/>
      <c r="N22" s="75" t="str">
        <f>IF(A22=Objednávka!$B$8,"Montáž","")</f>
        <v/>
      </c>
      <c r="O22" s="31" t="str">
        <f>IF('Montážní protokol'!J19&gt;0,'Montážní protokol'!J19,"")</f>
        <v/>
      </c>
      <c r="P22" s="31" t="str">
        <f>IF('Montážní protokol'!V19&gt;0,'Montážní protokol'!V19,"")</f>
        <v/>
      </c>
      <c r="Q22" s="31" t="str">
        <f>IF('Montážní protokol'!K19&gt;0,'Montážní protokol'!K19,"")</f>
        <v/>
      </c>
      <c r="R22" s="31" t="str">
        <f>IF('Montážní protokol'!P19&gt;0,'Montážní protokol'!P19,"")</f>
        <v/>
      </c>
      <c r="S22" s="31" t="str">
        <f>IF('Montážní protokol'!Q19&gt;0,'Montážní protokol'!Q19,"")</f>
        <v/>
      </c>
      <c r="T22" s="32"/>
      <c r="U22" s="75" t="str">
        <f>IF('Montážní protokol'!U19&gt;0,'Montážní protokol'!U19,"")</f>
        <v/>
      </c>
      <c r="V22" s="31" t="str">
        <f>IF('Montážní protokol'!W19&gt;0,'Montážní protokol'!W19,"")</f>
        <v/>
      </c>
      <c r="W22" s="84" t="str">
        <f>IF('Montážní protokol'!X19&gt;0,'Montážní protokol'!X19,"")</f>
        <v/>
      </c>
      <c r="X22" s="75" t="str">
        <f>IF('Montážní protokol'!Y19&gt;0,'Montážní protokol'!Y19,"")</f>
        <v/>
      </c>
      <c r="Y22" s="75" t="str">
        <f>IF('Montážní protokol'!Z19&gt;0,'Montážní protokol'!Z19,"")</f>
        <v/>
      </c>
      <c r="Z22" s="75"/>
      <c r="AA22" s="75"/>
      <c r="AB22" s="75"/>
      <c r="AC22" s="75"/>
      <c r="AD22" s="83"/>
      <c r="AE22" s="31" t="str">
        <f>IF('Montážní protokol'!AB19&gt;0,'Montážní protokol'!AB19,"")</f>
        <v/>
      </c>
      <c r="AI22" s="89" t="str">
        <f>IF('Montážní protokol'!M19&gt;0,'Montážní protokol'!M19,"")</f>
        <v/>
      </c>
      <c r="AJ22" s="89" t="str">
        <f>IF('Montážní protokol'!N19&gt;0,'Montážní protokol'!N19,"")</f>
        <v/>
      </c>
      <c r="AK22" s="89" t="str">
        <f>IF('Montážní protokol'!O19&gt;0,'Montážní protokol'!O19,"")</f>
        <v/>
      </c>
    </row>
    <row r="23" spans="1:37" s="31" customFormat="1" x14ac:dyDescent="0.25">
      <c r="A23" t="str">
        <f>IF('Montážní protokol'!B20&gt;0,'Montážní protokol'!B20,"Smazat řádek před zavedením")</f>
        <v>Smazat řádek před zavedením</v>
      </c>
      <c r="B23" s="75"/>
      <c r="C23" s="75"/>
      <c r="D23" s="75"/>
      <c r="E23" s="75" t="str">
        <f>IF('Montážní protokol'!C20&gt;0,'Montážní protokol'!C20,(IF('Montážní protokol'!D20&gt;0,'Montážní protokol'!D20,"")))</f>
        <v/>
      </c>
      <c r="F23" s="75" t="str">
        <f>IF('Montážní protokol'!D20&gt;0,'Montážní protokol'!D20,"")</f>
        <v/>
      </c>
      <c r="G23" s="75" t="str">
        <f>IF('Montážní protokol'!E20&gt;0,'Montážní protokol'!E20,"")</f>
        <v/>
      </c>
      <c r="H23" s="75" t="str">
        <f>IF('Montážní protokol'!F20&gt;0,'Montážní protokol'!F20,"")</f>
        <v/>
      </c>
      <c r="I23" s="75" t="str">
        <f>IF('Montážní protokol'!G20&gt;0,'Montážní protokol'!G20,"")</f>
        <v/>
      </c>
      <c r="J23" s="75"/>
      <c r="K23" s="75" t="str">
        <f>IF('Montážní protokol'!H20&gt;0,'Montážní protokol'!H20,"")</f>
        <v/>
      </c>
      <c r="L23" s="75" t="str">
        <f>IF('Montážní protokol'!I20&gt;0,'Montážní protokol'!I20,"")</f>
        <v/>
      </c>
      <c r="M23" s="75"/>
      <c r="N23" s="75" t="str">
        <f>IF(A23=Objednávka!$B$8,"Montáž","")</f>
        <v/>
      </c>
      <c r="O23" s="31" t="str">
        <f>IF('Montážní protokol'!J20&gt;0,'Montážní protokol'!J20,"")</f>
        <v/>
      </c>
      <c r="P23" s="31" t="str">
        <f>IF('Montážní protokol'!V20&gt;0,'Montážní protokol'!V20,"")</f>
        <v/>
      </c>
      <c r="Q23" s="31" t="str">
        <f>IF('Montážní protokol'!K20&gt;0,'Montážní protokol'!K20,"")</f>
        <v/>
      </c>
      <c r="R23" s="31" t="str">
        <f>IF('Montážní protokol'!P20&gt;0,'Montážní protokol'!P20,"")</f>
        <v/>
      </c>
      <c r="S23" s="31" t="str">
        <f>IF('Montážní protokol'!Q20&gt;0,'Montážní protokol'!Q20,"")</f>
        <v/>
      </c>
      <c r="T23" s="32"/>
      <c r="U23" s="75" t="str">
        <f>IF('Montážní protokol'!U20&gt;0,'Montážní protokol'!U20,"")</f>
        <v/>
      </c>
      <c r="V23" s="31" t="str">
        <f>IF('Montážní protokol'!W20&gt;0,'Montážní protokol'!W20,"")</f>
        <v/>
      </c>
      <c r="W23" s="84" t="str">
        <f>IF('Montážní protokol'!X20&gt;0,'Montážní protokol'!X20,"")</f>
        <v/>
      </c>
      <c r="X23" s="75" t="str">
        <f>IF('Montážní protokol'!Y20&gt;0,'Montážní protokol'!Y20,"")</f>
        <v/>
      </c>
      <c r="Y23" s="75" t="str">
        <f>IF('Montážní protokol'!Z20&gt;0,'Montážní protokol'!Z20,"")</f>
        <v/>
      </c>
      <c r="Z23" s="75"/>
      <c r="AA23" s="75"/>
      <c r="AB23" s="75"/>
      <c r="AC23" s="75"/>
      <c r="AD23" s="83"/>
      <c r="AE23" s="31" t="str">
        <f>IF('Montážní protokol'!AB20&gt;0,'Montážní protokol'!AB20,"")</f>
        <v/>
      </c>
      <c r="AI23" s="89" t="str">
        <f>IF('Montážní protokol'!M20&gt;0,'Montážní protokol'!M20,"")</f>
        <v/>
      </c>
      <c r="AJ23" s="89" t="str">
        <f>IF('Montážní protokol'!N20&gt;0,'Montážní protokol'!N20,"")</f>
        <v/>
      </c>
      <c r="AK23" s="89" t="str">
        <f>IF('Montážní protokol'!O20&gt;0,'Montážní protokol'!O20,"")</f>
        <v/>
      </c>
    </row>
    <row r="24" spans="1:37" s="31" customFormat="1" x14ac:dyDescent="0.25">
      <c r="A24" t="str">
        <f>IF('Montážní protokol'!B21&gt;0,'Montážní protokol'!B21,"Smazat řádek před zavedením")</f>
        <v>Smazat řádek před zavedením</v>
      </c>
      <c r="B24" s="75"/>
      <c r="C24" s="75"/>
      <c r="D24" s="75"/>
      <c r="E24" s="75" t="str">
        <f>IF('Montážní protokol'!C21&gt;0,'Montážní protokol'!C21,(IF('Montážní protokol'!D21&gt;0,'Montážní protokol'!D21,"")))</f>
        <v/>
      </c>
      <c r="F24" s="75" t="str">
        <f>IF('Montážní protokol'!D21&gt;0,'Montážní protokol'!D21,"")</f>
        <v/>
      </c>
      <c r="G24" s="75" t="str">
        <f>IF('Montážní protokol'!E21&gt;0,'Montážní protokol'!E21,"")</f>
        <v/>
      </c>
      <c r="H24" s="75" t="str">
        <f>IF('Montážní protokol'!F21&gt;0,'Montážní protokol'!F21,"")</f>
        <v/>
      </c>
      <c r="I24" s="75" t="str">
        <f>IF('Montážní protokol'!G21&gt;0,'Montážní protokol'!G21,"")</f>
        <v/>
      </c>
      <c r="J24" s="75"/>
      <c r="K24" s="75" t="str">
        <f>IF('Montážní protokol'!H21&gt;0,'Montážní protokol'!H21,"")</f>
        <v/>
      </c>
      <c r="L24" s="75" t="str">
        <f>IF('Montážní protokol'!I21&gt;0,'Montážní protokol'!I21,"")</f>
        <v/>
      </c>
      <c r="M24" s="75"/>
      <c r="N24" s="75" t="str">
        <f>IF(A24=Objednávka!$B$8,"Montáž","")</f>
        <v/>
      </c>
      <c r="O24" s="31" t="str">
        <f>IF('Montážní protokol'!J21&gt;0,'Montážní protokol'!J21,"")</f>
        <v/>
      </c>
      <c r="P24" s="31" t="str">
        <f>IF('Montážní protokol'!V21&gt;0,'Montážní protokol'!V21,"")</f>
        <v/>
      </c>
      <c r="Q24" s="31" t="str">
        <f>IF('Montážní protokol'!K21&gt;0,'Montážní protokol'!K21,"")</f>
        <v/>
      </c>
      <c r="R24" s="31" t="str">
        <f>IF('Montážní protokol'!P21&gt;0,'Montážní protokol'!P21,"")</f>
        <v/>
      </c>
      <c r="S24" s="31" t="str">
        <f>IF('Montážní protokol'!Q21&gt;0,'Montážní protokol'!Q21,"")</f>
        <v/>
      </c>
      <c r="T24" s="32"/>
      <c r="U24" s="75" t="str">
        <f>IF('Montážní protokol'!U21&gt;0,'Montážní protokol'!U21,"")</f>
        <v/>
      </c>
      <c r="V24" s="31" t="str">
        <f>IF('Montážní protokol'!W21&gt;0,'Montážní protokol'!W21,"")</f>
        <v/>
      </c>
      <c r="W24" s="84" t="str">
        <f>IF('Montážní protokol'!X21&gt;0,'Montážní protokol'!X21,"")</f>
        <v/>
      </c>
      <c r="X24" s="75" t="str">
        <f>IF('Montážní protokol'!Y21&gt;0,'Montážní protokol'!Y21,"")</f>
        <v/>
      </c>
      <c r="Y24" s="75" t="str">
        <f>IF('Montážní protokol'!Z21&gt;0,'Montážní protokol'!Z21,"")</f>
        <v/>
      </c>
      <c r="Z24" s="75"/>
      <c r="AA24" s="75"/>
      <c r="AB24" s="75"/>
      <c r="AC24" s="75"/>
      <c r="AD24" s="83"/>
      <c r="AE24" s="31" t="str">
        <f>IF('Montážní protokol'!AB21&gt;0,'Montážní protokol'!AB21,"")</f>
        <v/>
      </c>
      <c r="AI24" s="89" t="str">
        <f>IF('Montážní protokol'!M21&gt;0,'Montážní protokol'!M21,"")</f>
        <v/>
      </c>
      <c r="AJ24" s="89" t="str">
        <f>IF('Montážní protokol'!N21&gt;0,'Montážní protokol'!N21,"")</f>
        <v/>
      </c>
      <c r="AK24" s="89" t="str">
        <f>IF('Montážní protokol'!O21&gt;0,'Montážní protokol'!O21,"")</f>
        <v/>
      </c>
    </row>
    <row r="25" spans="1:37" s="31" customFormat="1" x14ac:dyDescent="0.25">
      <c r="A25" t="str">
        <f>IF('Montážní protokol'!B22&gt;0,'Montážní protokol'!B22,"Smazat řádek před zavedením")</f>
        <v>Smazat řádek před zavedením</v>
      </c>
      <c r="B25" s="75"/>
      <c r="C25" s="75"/>
      <c r="D25" s="75"/>
      <c r="E25" s="75" t="str">
        <f>IF('Montážní protokol'!C22&gt;0,'Montážní protokol'!C22,(IF('Montážní protokol'!D22&gt;0,'Montážní protokol'!D22,"")))</f>
        <v/>
      </c>
      <c r="F25" s="75" t="str">
        <f>IF('Montážní protokol'!D22&gt;0,'Montážní protokol'!D22,"")</f>
        <v/>
      </c>
      <c r="G25" s="75" t="str">
        <f>IF('Montážní protokol'!E22&gt;0,'Montážní protokol'!E22,"")</f>
        <v/>
      </c>
      <c r="H25" s="75" t="str">
        <f>IF('Montážní protokol'!F22&gt;0,'Montážní protokol'!F22,"")</f>
        <v/>
      </c>
      <c r="I25" s="75" t="str">
        <f>IF('Montážní protokol'!G22&gt;0,'Montážní protokol'!G22,"")</f>
        <v/>
      </c>
      <c r="J25" s="75"/>
      <c r="K25" s="75" t="str">
        <f>IF('Montážní protokol'!H22&gt;0,'Montážní protokol'!H22,"")</f>
        <v/>
      </c>
      <c r="L25" s="75" t="str">
        <f>IF('Montážní protokol'!I22&gt;0,'Montážní protokol'!I22,"")</f>
        <v/>
      </c>
      <c r="M25" s="75"/>
      <c r="N25" s="75" t="str">
        <f>IF(A25=Objednávka!$B$8,"Montáž","")</f>
        <v/>
      </c>
      <c r="O25" s="31" t="str">
        <f>IF('Montážní protokol'!J22&gt;0,'Montážní protokol'!J22,"")</f>
        <v/>
      </c>
      <c r="P25" s="31" t="str">
        <f>IF('Montážní protokol'!V22&gt;0,'Montážní protokol'!V22,"")</f>
        <v/>
      </c>
      <c r="Q25" s="31" t="str">
        <f>IF('Montážní protokol'!K22&gt;0,'Montážní protokol'!K22,"")</f>
        <v/>
      </c>
      <c r="R25" s="31" t="str">
        <f>IF('Montážní protokol'!P22&gt;0,'Montážní protokol'!P22,"")</f>
        <v/>
      </c>
      <c r="S25" s="31" t="str">
        <f>IF('Montážní protokol'!Q22&gt;0,'Montážní protokol'!Q22,"")</f>
        <v/>
      </c>
      <c r="T25" s="32"/>
      <c r="U25" s="75" t="str">
        <f>IF('Montážní protokol'!U22&gt;0,'Montážní protokol'!U22,"")</f>
        <v/>
      </c>
      <c r="V25" s="31" t="str">
        <f>IF('Montážní protokol'!W22&gt;0,'Montážní protokol'!W22,"")</f>
        <v/>
      </c>
      <c r="W25" s="84" t="str">
        <f>IF('Montážní protokol'!X22&gt;0,'Montážní protokol'!X22,"")</f>
        <v/>
      </c>
      <c r="X25" s="75" t="str">
        <f>IF('Montážní protokol'!Y22&gt;0,'Montážní protokol'!Y22,"")</f>
        <v/>
      </c>
      <c r="Y25" s="75" t="str">
        <f>IF('Montážní protokol'!Z22&gt;0,'Montážní protokol'!Z22,"")</f>
        <v/>
      </c>
      <c r="Z25" s="75"/>
      <c r="AA25" s="75"/>
      <c r="AB25" s="75"/>
      <c r="AC25" s="75"/>
      <c r="AD25" s="83"/>
      <c r="AE25" s="31" t="str">
        <f>IF('Montážní protokol'!AB22&gt;0,'Montážní protokol'!AB22,"")</f>
        <v/>
      </c>
      <c r="AI25" s="89" t="str">
        <f>IF('Montážní protokol'!M22&gt;0,'Montážní protokol'!M22,"")</f>
        <v/>
      </c>
      <c r="AJ25" s="89" t="str">
        <f>IF('Montážní protokol'!N22&gt;0,'Montážní protokol'!N22,"")</f>
        <v/>
      </c>
      <c r="AK25" s="89" t="str">
        <f>IF('Montážní protokol'!O22&gt;0,'Montážní protokol'!O22,"")</f>
        <v/>
      </c>
    </row>
    <row r="26" spans="1:37" s="31" customFormat="1" x14ac:dyDescent="0.25">
      <c r="A26" t="str">
        <f>IF('Montážní protokol'!B23&gt;0,'Montážní protokol'!B23,"Smazat řádek před zavedením")</f>
        <v>Smazat řádek před zavedením</v>
      </c>
      <c r="B26" s="75"/>
      <c r="C26" s="75"/>
      <c r="D26" s="75"/>
      <c r="E26" s="75" t="str">
        <f>IF('Montážní protokol'!C23&gt;0,'Montážní protokol'!C23,(IF('Montážní protokol'!D23&gt;0,'Montážní protokol'!D23,"")))</f>
        <v/>
      </c>
      <c r="F26" s="75" t="str">
        <f>IF('Montážní protokol'!D23&gt;0,'Montážní protokol'!D23,"")</f>
        <v/>
      </c>
      <c r="G26" s="75" t="str">
        <f>IF('Montážní protokol'!E23&gt;0,'Montážní protokol'!E23,"")</f>
        <v/>
      </c>
      <c r="H26" s="75" t="str">
        <f>IF('Montážní protokol'!F23&gt;0,'Montážní protokol'!F23,"")</f>
        <v/>
      </c>
      <c r="I26" s="75" t="str">
        <f>IF('Montážní protokol'!G23&gt;0,'Montážní protokol'!G23,"")</f>
        <v/>
      </c>
      <c r="J26" s="75"/>
      <c r="K26" s="75" t="str">
        <f>IF('Montážní protokol'!H23&gt;0,'Montážní protokol'!H23,"")</f>
        <v/>
      </c>
      <c r="L26" s="75" t="str">
        <f>IF('Montážní protokol'!I23&gt;0,'Montážní protokol'!I23,"")</f>
        <v/>
      </c>
      <c r="M26" s="75"/>
      <c r="N26" s="75" t="str">
        <f>IF(A26=Objednávka!$B$8,"Montáž","")</f>
        <v/>
      </c>
      <c r="O26" s="31" t="str">
        <f>IF('Montážní protokol'!J23&gt;0,'Montážní protokol'!J23,"")</f>
        <v/>
      </c>
      <c r="P26" s="31" t="str">
        <f>IF('Montážní protokol'!V23&gt;0,'Montážní protokol'!V23,"")</f>
        <v/>
      </c>
      <c r="Q26" s="31" t="str">
        <f>IF('Montážní protokol'!K23&gt;0,'Montážní protokol'!K23,"")</f>
        <v/>
      </c>
      <c r="R26" s="31" t="str">
        <f>IF('Montážní protokol'!P23&gt;0,'Montážní protokol'!P23,"")</f>
        <v/>
      </c>
      <c r="S26" s="31" t="str">
        <f>IF('Montážní protokol'!Q23&gt;0,'Montážní protokol'!Q23,"")</f>
        <v/>
      </c>
      <c r="T26" s="32"/>
      <c r="U26" s="75" t="str">
        <f>IF('Montážní protokol'!U23&gt;0,'Montážní protokol'!U23,"")</f>
        <v/>
      </c>
      <c r="V26" s="31" t="str">
        <f>IF('Montážní protokol'!W23&gt;0,'Montážní protokol'!W23,"")</f>
        <v/>
      </c>
      <c r="W26" s="84" t="str">
        <f>IF('Montážní protokol'!X23&gt;0,'Montážní protokol'!X23,"")</f>
        <v/>
      </c>
      <c r="X26" s="75" t="str">
        <f>IF('Montážní protokol'!Y23&gt;0,'Montážní protokol'!Y23,"")</f>
        <v/>
      </c>
      <c r="Y26" s="75" t="str">
        <f>IF('Montážní protokol'!Z23&gt;0,'Montážní protokol'!Z23,"")</f>
        <v/>
      </c>
      <c r="Z26" s="75"/>
      <c r="AA26" s="75"/>
      <c r="AB26" s="75"/>
      <c r="AC26" s="75"/>
      <c r="AD26" s="83"/>
      <c r="AE26" s="31" t="str">
        <f>IF('Montážní protokol'!AB23&gt;0,'Montážní protokol'!AB23,"")</f>
        <v/>
      </c>
      <c r="AI26" s="89" t="str">
        <f>IF('Montážní protokol'!M23&gt;0,'Montážní protokol'!M23,"")</f>
        <v/>
      </c>
      <c r="AJ26" s="89" t="str">
        <f>IF('Montážní protokol'!N23&gt;0,'Montážní protokol'!N23,"")</f>
        <v/>
      </c>
      <c r="AK26" s="89" t="str">
        <f>IF('Montážní protokol'!O23&gt;0,'Montážní protokol'!O23,"")</f>
        <v/>
      </c>
    </row>
    <row r="27" spans="1:37" s="31" customFormat="1" x14ac:dyDescent="0.25">
      <c r="A27" t="str">
        <f>IF('Montážní protokol'!B24&gt;0,'Montážní protokol'!B24,"Smazat řádek před zavedením")</f>
        <v>Smazat řádek před zavedením</v>
      </c>
      <c r="B27" s="75"/>
      <c r="C27" s="75"/>
      <c r="D27" s="75"/>
      <c r="E27" s="75" t="str">
        <f>IF('Montážní protokol'!C24&gt;0,'Montážní protokol'!C24,(IF('Montážní protokol'!D24&gt;0,'Montážní protokol'!D24,"")))</f>
        <v/>
      </c>
      <c r="F27" s="75" t="str">
        <f>IF('Montážní protokol'!D24&gt;0,'Montážní protokol'!D24,"")</f>
        <v/>
      </c>
      <c r="G27" s="75" t="str">
        <f>IF('Montážní protokol'!E24&gt;0,'Montážní protokol'!E24,"")</f>
        <v/>
      </c>
      <c r="H27" s="75" t="str">
        <f>IF('Montážní protokol'!F24&gt;0,'Montážní protokol'!F24,"")</f>
        <v/>
      </c>
      <c r="I27" s="75" t="str">
        <f>IF('Montážní protokol'!G24&gt;0,'Montážní protokol'!G24,"")</f>
        <v/>
      </c>
      <c r="J27" s="75"/>
      <c r="K27" s="75" t="str">
        <f>IF('Montážní protokol'!H24&gt;0,'Montážní protokol'!H24,"")</f>
        <v/>
      </c>
      <c r="L27" s="75" t="str">
        <f>IF('Montážní protokol'!I24&gt;0,'Montážní protokol'!I24,"")</f>
        <v/>
      </c>
      <c r="M27" s="75"/>
      <c r="N27" s="75" t="str">
        <f>IF(A27=Objednávka!$B$8,"Montáž","")</f>
        <v/>
      </c>
      <c r="O27" s="31" t="str">
        <f>IF('Montážní protokol'!J24&gt;0,'Montážní protokol'!J24,"")</f>
        <v/>
      </c>
      <c r="P27" s="31" t="str">
        <f>IF('Montážní protokol'!V24&gt;0,'Montážní protokol'!V24,"")</f>
        <v/>
      </c>
      <c r="Q27" s="31" t="str">
        <f>IF('Montážní protokol'!K24&gt;0,'Montážní protokol'!K24,"")</f>
        <v/>
      </c>
      <c r="R27" s="31" t="str">
        <f>IF('Montážní protokol'!P24&gt;0,'Montážní protokol'!P24,"")</f>
        <v/>
      </c>
      <c r="S27" s="31" t="str">
        <f>IF('Montážní protokol'!Q24&gt;0,'Montážní protokol'!Q24,"")</f>
        <v/>
      </c>
      <c r="T27" s="32"/>
      <c r="U27" s="75" t="str">
        <f>IF('Montážní protokol'!U24&gt;0,'Montážní protokol'!U24,"")</f>
        <v/>
      </c>
      <c r="V27" s="31" t="str">
        <f>IF('Montážní protokol'!W24&gt;0,'Montážní protokol'!W24,"")</f>
        <v/>
      </c>
      <c r="W27" s="84" t="str">
        <f>IF('Montážní protokol'!X24&gt;0,'Montážní protokol'!X24,"")</f>
        <v/>
      </c>
      <c r="X27" s="75" t="str">
        <f>IF('Montážní protokol'!Y24&gt;0,'Montážní protokol'!Y24,"")</f>
        <v/>
      </c>
      <c r="Y27" s="75" t="str">
        <f>IF('Montážní protokol'!Z24&gt;0,'Montážní protokol'!Z24,"")</f>
        <v/>
      </c>
      <c r="Z27" s="75"/>
      <c r="AA27" s="75"/>
      <c r="AB27" s="75"/>
      <c r="AC27" s="75"/>
      <c r="AD27" s="83"/>
      <c r="AE27" s="31" t="str">
        <f>IF('Montážní protokol'!AB24&gt;0,'Montážní protokol'!AB24,"")</f>
        <v/>
      </c>
      <c r="AI27" s="89" t="str">
        <f>IF('Montážní protokol'!M24&gt;0,'Montážní protokol'!M24,"")</f>
        <v/>
      </c>
      <c r="AJ27" s="89" t="str">
        <f>IF('Montážní protokol'!N24&gt;0,'Montážní protokol'!N24,"")</f>
        <v/>
      </c>
      <c r="AK27" s="89" t="str">
        <f>IF('Montážní protokol'!O24&gt;0,'Montážní protokol'!O24,"")</f>
        <v/>
      </c>
    </row>
    <row r="28" spans="1:37" s="31" customFormat="1" x14ac:dyDescent="0.25">
      <c r="A28" t="str">
        <f>IF('Montážní protokol'!B25&gt;0,'Montážní protokol'!B25,"Smazat řádek před zavedením")</f>
        <v>Smazat řádek před zavedením</v>
      </c>
      <c r="B28" s="75"/>
      <c r="C28" s="75"/>
      <c r="D28" s="75"/>
      <c r="E28" s="75" t="str">
        <f>IF('Montážní protokol'!C25&gt;0,'Montážní protokol'!C25,(IF('Montážní protokol'!D25&gt;0,'Montážní protokol'!D25,"")))</f>
        <v/>
      </c>
      <c r="F28" s="75" t="str">
        <f>IF('Montážní protokol'!D25&gt;0,'Montážní protokol'!D25,"")</f>
        <v/>
      </c>
      <c r="G28" s="75" t="str">
        <f>IF('Montážní protokol'!E25&gt;0,'Montážní protokol'!E25,"")</f>
        <v/>
      </c>
      <c r="H28" s="75" t="str">
        <f>IF('Montážní protokol'!F25&gt;0,'Montážní protokol'!F25,"")</f>
        <v/>
      </c>
      <c r="I28" s="75" t="str">
        <f>IF('Montážní protokol'!G25&gt;0,'Montážní protokol'!G25,"")</f>
        <v/>
      </c>
      <c r="J28" s="75"/>
      <c r="K28" s="75" t="str">
        <f>IF('Montážní protokol'!H25&gt;0,'Montážní protokol'!H25,"")</f>
        <v/>
      </c>
      <c r="L28" s="75" t="str">
        <f>IF('Montážní protokol'!I25&gt;0,'Montážní protokol'!I25,"")</f>
        <v/>
      </c>
      <c r="M28" s="75"/>
      <c r="N28" s="75" t="str">
        <f>IF(A28=Objednávka!$B$8,"Montáž","")</f>
        <v/>
      </c>
      <c r="O28" s="31" t="str">
        <f>IF('Montážní protokol'!J25&gt;0,'Montážní protokol'!J25,"")</f>
        <v/>
      </c>
      <c r="P28" s="31" t="str">
        <f>IF('Montážní protokol'!V25&gt;0,'Montážní protokol'!V25,"")</f>
        <v/>
      </c>
      <c r="Q28" s="31" t="str">
        <f>IF('Montážní protokol'!K25&gt;0,'Montážní protokol'!K25,"")</f>
        <v/>
      </c>
      <c r="R28" s="31" t="str">
        <f>IF('Montážní protokol'!P25&gt;0,'Montážní protokol'!P25,"")</f>
        <v/>
      </c>
      <c r="S28" s="31" t="str">
        <f>IF('Montážní protokol'!Q25&gt;0,'Montážní protokol'!Q25,"")</f>
        <v/>
      </c>
      <c r="T28" s="32"/>
      <c r="U28" s="75" t="str">
        <f>IF('Montážní protokol'!U25&gt;0,'Montážní protokol'!U25,"")</f>
        <v/>
      </c>
      <c r="V28" s="31" t="str">
        <f>IF('Montážní protokol'!W25&gt;0,'Montážní protokol'!W25,"")</f>
        <v/>
      </c>
      <c r="W28" s="84" t="str">
        <f>IF('Montážní protokol'!X25&gt;0,'Montážní protokol'!X25,"")</f>
        <v/>
      </c>
      <c r="X28" s="75" t="str">
        <f>IF('Montážní protokol'!Y25&gt;0,'Montážní protokol'!Y25,"")</f>
        <v/>
      </c>
      <c r="Y28" s="75" t="str">
        <f>IF('Montážní protokol'!Z25&gt;0,'Montážní protokol'!Z25,"")</f>
        <v/>
      </c>
      <c r="Z28" s="75"/>
      <c r="AA28" s="75"/>
      <c r="AB28" s="75"/>
      <c r="AC28" s="75"/>
      <c r="AD28" s="83"/>
      <c r="AE28" s="31" t="str">
        <f>IF('Montážní protokol'!AB25&gt;0,'Montážní protokol'!AB25,"")</f>
        <v/>
      </c>
      <c r="AI28" s="89" t="str">
        <f>IF('Montážní protokol'!M25&gt;0,'Montážní protokol'!M25,"")</f>
        <v/>
      </c>
      <c r="AJ28" s="89" t="str">
        <f>IF('Montážní protokol'!N25&gt;0,'Montážní protokol'!N25,"")</f>
        <v/>
      </c>
      <c r="AK28" s="89" t="str">
        <f>IF('Montážní protokol'!O25&gt;0,'Montážní protokol'!O25,"")</f>
        <v/>
      </c>
    </row>
    <row r="29" spans="1:37" s="31" customFormat="1" x14ac:dyDescent="0.25">
      <c r="A29" t="str">
        <f>IF('Montážní protokol'!B26&gt;0,'Montážní protokol'!B26,"Smazat řádek před zavedením")</f>
        <v>Smazat řádek před zavedením</v>
      </c>
      <c r="B29" s="75"/>
      <c r="C29" s="75"/>
      <c r="D29" s="75"/>
      <c r="E29" s="75" t="str">
        <f>IF('Montážní protokol'!C26&gt;0,'Montážní protokol'!C26,(IF('Montážní protokol'!D26&gt;0,'Montážní protokol'!D26,"")))</f>
        <v/>
      </c>
      <c r="F29" s="75" t="str">
        <f>IF('Montážní protokol'!D26&gt;0,'Montážní protokol'!D26,"")</f>
        <v/>
      </c>
      <c r="G29" s="75" t="str">
        <f>IF('Montážní protokol'!E26&gt;0,'Montážní protokol'!E26,"")</f>
        <v/>
      </c>
      <c r="H29" s="75" t="str">
        <f>IF('Montážní protokol'!F26&gt;0,'Montážní protokol'!F26,"")</f>
        <v/>
      </c>
      <c r="I29" s="75" t="str">
        <f>IF('Montážní protokol'!G26&gt;0,'Montážní protokol'!G26,"")</f>
        <v/>
      </c>
      <c r="J29" s="75"/>
      <c r="K29" s="75" t="str">
        <f>IF('Montážní protokol'!H26&gt;0,'Montážní protokol'!H26,"")</f>
        <v/>
      </c>
      <c r="L29" s="75" t="str">
        <f>IF('Montážní protokol'!I26&gt;0,'Montážní protokol'!I26,"")</f>
        <v/>
      </c>
      <c r="M29" s="75"/>
      <c r="N29" s="75" t="str">
        <f>IF(A29=Objednávka!$B$8,"Montáž","")</f>
        <v/>
      </c>
      <c r="O29" s="31" t="str">
        <f>IF('Montážní protokol'!J26&gt;0,'Montážní protokol'!J26,"")</f>
        <v/>
      </c>
      <c r="P29" s="31" t="str">
        <f>IF('Montážní protokol'!V26&gt;0,'Montážní protokol'!V26,"")</f>
        <v/>
      </c>
      <c r="Q29" s="31" t="str">
        <f>IF('Montážní protokol'!K26&gt;0,'Montážní protokol'!K26,"")</f>
        <v/>
      </c>
      <c r="R29" s="31" t="str">
        <f>IF('Montážní protokol'!P26&gt;0,'Montážní protokol'!P26,"")</f>
        <v/>
      </c>
      <c r="S29" s="31" t="str">
        <f>IF('Montážní protokol'!Q26&gt;0,'Montážní protokol'!Q26,"")</f>
        <v/>
      </c>
      <c r="T29" s="32"/>
      <c r="U29" s="75" t="str">
        <f>IF('Montážní protokol'!U26&gt;0,'Montážní protokol'!U26,"")</f>
        <v/>
      </c>
      <c r="V29" s="31" t="str">
        <f>IF('Montážní protokol'!W26&gt;0,'Montážní protokol'!W26,"")</f>
        <v/>
      </c>
      <c r="W29" s="84" t="str">
        <f>IF('Montážní protokol'!X26&gt;0,'Montážní protokol'!X26,"")</f>
        <v/>
      </c>
      <c r="X29" s="75" t="str">
        <f>IF('Montážní protokol'!Y26&gt;0,'Montážní protokol'!Y26,"")</f>
        <v/>
      </c>
      <c r="Y29" s="75" t="str">
        <f>IF('Montážní protokol'!Z26&gt;0,'Montážní protokol'!Z26,"")</f>
        <v/>
      </c>
      <c r="Z29" s="75"/>
      <c r="AA29" s="75"/>
      <c r="AB29" s="75"/>
      <c r="AC29" s="75"/>
      <c r="AD29" s="83"/>
      <c r="AE29" s="31" t="str">
        <f>IF('Montážní protokol'!AB26&gt;0,'Montážní protokol'!AB26,"")</f>
        <v/>
      </c>
      <c r="AI29" s="89" t="str">
        <f>IF('Montážní protokol'!M26&gt;0,'Montážní protokol'!M26,"")</f>
        <v/>
      </c>
      <c r="AJ29" s="89" t="str">
        <f>IF('Montážní protokol'!N26&gt;0,'Montážní protokol'!N26,"")</f>
        <v/>
      </c>
      <c r="AK29" s="89" t="str">
        <f>IF('Montážní protokol'!O26&gt;0,'Montážní protokol'!O26,"")</f>
        <v/>
      </c>
    </row>
    <row r="30" spans="1:37" s="31" customFormat="1" x14ac:dyDescent="0.25">
      <c r="A30" t="str">
        <f>IF('Montážní protokol'!B27&gt;0,'Montážní protokol'!B27,"Smazat řádek před zavedením")</f>
        <v>Smazat řádek před zavedením</v>
      </c>
      <c r="B30" s="75"/>
      <c r="C30" s="75"/>
      <c r="D30" s="75"/>
      <c r="E30" s="75" t="str">
        <f>IF('Montážní protokol'!C27&gt;0,'Montážní protokol'!C27,(IF('Montážní protokol'!D27&gt;0,'Montážní protokol'!D27,"")))</f>
        <v/>
      </c>
      <c r="F30" s="75" t="str">
        <f>IF('Montážní protokol'!D27&gt;0,'Montážní protokol'!D27,"")</f>
        <v/>
      </c>
      <c r="G30" s="75" t="str">
        <f>IF('Montážní protokol'!E27&gt;0,'Montážní protokol'!E27,"")</f>
        <v/>
      </c>
      <c r="H30" s="75" t="str">
        <f>IF('Montážní protokol'!F27&gt;0,'Montážní protokol'!F27,"")</f>
        <v/>
      </c>
      <c r="I30" s="75" t="str">
        <f>IF('Montážní protokol'!G27&gt;0,'Montážní protokol'!G27,"")</f>
        <v/>
      </c>
      <c r="J30" s="75"/>
      <c r="K30" s="75" t="str">
        <f>IF('Montážní protokol'!H27&gt;0,'Montážní protokol'!H27,"")</f>
        <v/>
      </c>
      <c r="L30" s="75" t="str">
        <f>IF('Montážní protokol'!I27&gt;0,'Montážní protokol'!I27,"")</f>
        <v/>
      </c>
      <c r="M30" s="75"/>
      <c r="N30" s="75" t="str">
        <f>IF(A30=Objednávka!$B$8,"Montáž","")</f>
        <v/>
      </c>
      <c r="O30" s="31" t="str">
        <f>IF('Montážní protokol'!J27&gt;0,'Montážní protokol'!J27,"")</f>
        <v/>
      </c>
      <c r="P30" s="31" t="str">
        <f>IF('Montážní protokol'!V27&gt;0,'Montážní protokol'!V27,"")</f>
        <v/>
      </c>
      <c r="Q30" s="31" t="str">
        <f>IF('Montážní protokol'!K27&gt;0,'Montážní protokol'!K27,"")</f>
        <v/>
      </c>
      <c r="R30" s="31" t="str">
        <f>IF('Montážní protokol'!P27&gt;0,'Montážní protokol'!P27,"")</f>
        <v/>
      </c>
      <c r="S30" s="31" t="str">
        <f>IF('Montážní protokol'!Q27&gt;0,'Montážní protokol'!Q27,"")</f>
        <v/>
      </c>
      <c r="T30" s="32"/>
      <c r="U30" s="75" t="str">
        <f>IF('Montážní protokol'!U27&gt;0,'Montážní protokol'!U27,"")</f>
        <v/>
      </c>
      <c r="V30" s="31" t="str">
        <f>IF('Montážní protokol'!W27&gt;0,'Montážní protokol'!W27,"")</f>
        <v/>
      </c>
      <c r="W30" s="84" t="str">
        <f>IF('Montážní protokol'!X27&gt;0,'Montážní protokol'!X27,"")</f>
        <v/>
      </c>
      <c r="X30" s="75" t="str">
        <f>IF('Montážní protokol'!Y27&gt;0,'Montážní protokol'!Y27,"")</f>
        <v/>
      </c>
      <c r="Y30" s="75" t="str">
        <f>IF('Montážní protokol'!Z27&gt;0,'Montážní protokol'!Z27,"")</f>
        <v/>
      </c>
      <c r="Z30" s="75"/>
      <c r="AA30" s="75"/>
      <c r="AB30" s="75"/>
      <c r="AC30" s="75"/>
      <c r="AD30" s="83"/>
      <c r="AE30" s="31" t="str">
        <f>IF('Montážní protokol'!AB27&gt;0,'Montážní protokol'!AB27,"")</f>
        <v/>
      </c>
      <c r="AI30" s="89" t="str">
        <f>IF('Montážní protokol'!M27&gt;0,'Montážní protokol'!M27,"")</f>
        <v/>
      </c>
      <c r="AJ30" s="89" t="str">
        <f>IF('Montážní protokol'!N27&gt;0,'Montážní protokol'!N27,"")</f>
        <v/>
      </c>
      <c r="AK30" s="89" t="str">
        <f>IF('Montážní protokol'!O27&gt;0,'Montážní protokol'!O27,"")</f>
        <v/>
      </c>
    </row>
    <row r="31" spans="1:37" s="31" customFormat="1" x14ac:dyDescent="0.25">
      <c r="A31" t="str">
        <f>IF('Montážní protokol'!B28&gt;0,'Montážní protokol'!B28,"Smazat řádek před zavedením")</f>
        <v>Smazat řádek před zavedením</v>
      </c>
      <c r="B31" s="75"/>
      <c r="C31" s="75"/>
      <c r="D31" s="75"/>
      <c r="E31" s="75" t="str">
        <f>IF('Montážní protokol'!C28&gt;0,'Montážní protokol'!C28,(IF('Montážní protokol'!D28&gt;0,'Montážní protokol'!D28,"")))</f>
        <v/>
      </c>
      <c r="F31" s="75" t="str">
        <f>IF('Montážní protokol'!D28&gt;0,'Montážní protokol'!D28,"")</f>
        <v/>
      </c>
      <c r="G31" s="75" t="str">
        <f>IF('Montážní protokol'!E28&gt;0,'Montážní protokol'!E28,"")</f>
        <v/>
      </c>
      <c r="H31" s="75" t="str">
        <f>IF('Montážní protokol'!F28&gt;0,'Montážní protokol'!F28,"")</f>
        <v/>
      </c>
      <c r="I31" s="75" t="str">
        <f>IF('Montážní protokol'!G28&gt;0,'Montážní protokol'!G28,"")</f>
        <v/>
      </c>
      <c r="J31" s="75"/>
      <c r="K31" s="75" t="str">
        <f>IF('Montážní protokol'!H28&gt;0,'Montážní protokol'!H28,"")</f>
        <v/>
      </c>
      <c r="L31" s="75" t="str">
        <f>IF('Montážní protokol'!I28&gt;0,'Montážní protokol'!I28,"")</f>
        <v/>
      </c>
      <c r="M31" s="75"/>
      <c r="N31" s="75" t="str">
        <f>IF(A31=Objednávka!$B$8,"Montáž","")</f>
        <v/>
      </c>
      <c r="O31" s="31" t="str">
        <f>IF('Montážní protokol'!J28&gt;0,'Montážní protokol'!J28,"")</f>
        <v/>
      </c>
      <c r="P31" s="31" t="str">
        <f>IF('Montážní protokol'!V28&gt;0,'Montážní protokol'!V28,"")</f>
        <v/>
      </c>
      <c r="Q31" s="31" t="str">
        <f>IF('Montážní protokol'!K28&gt;0,'Montážní protokol'!K28,"")</f>
        <v/>
      </c>
      <c r="R31" s="31" t="str">
        <f>IF('Montážní protokol'!P28&gt;0,'Montážní protokol'!P28,"")</f>
        <v/>
      </c>
      <c r="S31" s="31" t="str">
        <f>IF('Montážní protokol'!Q28&gt;0,'Montážní protokol'!Q28,"")</f>
        <v/>
      </c>
      <c r="T31" s="32"/>
      <c r="U31" s="75" t="str">
        <f>IF('Montážní protokol'!U28&gt;0,'Montážní protokol'!U28,"")</f>
        <v/>
      </c>
      <c r="V31" s="31" t="str">
        <f>IF('Montážní protokol'!W28&gt;0,'Montážní protokol'!W28,"")</f>
        <v/>
      </c>
      <c r="W31" s="84" t="str">
        <f>IF('Montážní protokol'!X28&gt;0,'Montážní protokol'!X28,"")</f>
        <v/>
      </c>
      <c r="X31" s="75" t="str">
        <f>IF('Montážní protokol'!Y28&gt;0,'Montážní protokol'!Y28,"")</f>
        <v/>
      </c>
      <c r="Y31" s="75" t="str">
        <f>IF('Montážní protokol'!Z28&gt;0,'Montážní protokol'!Z28,"")</f>
        <v/>
      </c>
      <c r="Z31" s="75"/>
      <c r="AA31" s="75"/>
      <c r="AB31" s="75"/>
      <c r="AC31" s="75"/>
      <c r="AD31" s="83"/>
      <c r="AE31" s="31" t="str">
        <f>IF('Montážní protokol'!AB28&gt;0,'Montážní protokol'!AB28,"")</f>
        <v/>
      </c>
      <c r="AI31" s="89" t="str">
        <f>IF('Montážní protokol'!M28&gt;0,'Montážní protokol'!M28,"")</f>
        <v/>
      </c>
      <c r="AJ31" s="89" t="str">
        <f>IF('Montážní protokol'!N28&gt;0,'Montážní protokol'!N28,"")</f>
        <v/>
      </c>
      <c r="AK31" s="89" t="str">
        <f>IF('Montážní protokol'!O28&gt;0,'Montážní protokol'!O28,"")</f>
        <v/>
      </c>
    </row>
    <row r="32" spans="1:37" s="31" customFormat="1" x14ac:dyDescent="0.25">
      <c r="A32" t="str">
        <f>IF('Montážní protokol'!B29&gt;0,'Montážní protokol'!B29,"Smazat řádek před zavedením")</f>
        <v>Smazat řádek před zavedením</v>
      </c>
      <c r="B32" s="75"/>
      <c r="C32" s="75"/>
      <c r="D32" s="75"/>
      <c r="E32" s="75" t="str">
        <f>IF('Montážní protokol'!C29&gt;0,'Montážní protokol'!C29,(IF('Montážní protokol'!D29&gt;0,'Montážní protokol'!D29,"")))</f>
        <v/>
      </c>
      <c r="F32" s="75" t="str">
        <f>IF('Montážní protokol'!D29&gt;0,'Montážní protokol'!D29,"")</f>
        <v/>
      </c>
      <c r="G32" s="75" t="str">
        <f>IF('Montážní protokol'!E29&gt;0,'Montážní protokol'!E29,"")</f>
        <v/>
      </c>
      <c r="H32" s="75" t="str">
        <f>IF('Montážní protokol'!F29&gt;0,'Montážní protokol'!F29,"")</f>
        <v/>
      </c>
      <c r="I32" s="75" t="str">
        <f>IF('Montážní protokol'!G29&gt;0,'Montážní protokol'!G29,"")</f>
        <v/>
      </c>
      <c r="J32" s="75"/>
      <c r="K32" s="75" t="str">
        <f>IF('Montážní protokol'!H29&gt;0,'Montážní protokol'!H29,"")</f>
        <v/>
      </c>
      <c r="L32" s="75" t="str">
        <f>IF('Montážní protokol'!I29&gt;0,'Montážní protokol'!I29,"")</f>
        <v/>
      </c>
      <c r="M32" s="75"/>
      <c r="N32" s="75" t="str">
        <f>IF(A32=Objednávka!$B$8,"Montáž","")</f>
        <v/>
      </c>
      <c r="O32" s="31" t="str">
        <f>IF('Montážní protokol'!J29&gt;0,'Montážní protokol'!J29,"")</f>
        <v/>
      </c>
      <c r="P32" s="31" t="str">
        <f>IF('Montážní protokol'!V29&gt;0,'Montážní protokol'!V29,"")</f>
        <v/>
      </c>
      <c r="Q32" s="31" t="str">
        <f>IF('Montážní protokol'!K29&gt;0,'Montážní protokol'!K29,"")</f>
        <v/>
      </c>
      <c r="R32" s="31" t="str">
        <f>IF('Montážní protokol'!P29&gt;0,'Montážní protokol'!P29,"")</f>
        <v/>
      </c>
      <c r="S32" s="31" t="str">
        <f>IF('Montážní protokol'!Q29&gt;0,'Montážní protokol'!Q29,"")</f>
        <v/>
      </c>
      <c r="T32" s="32"/>
      <c r="U32" s="75" t="str">
        <f>IF('Montážní protokol'!U29&gt;0,'Montážní protokol'!U29,"")</f>
        <v/>
      </c>
      <c r="V32" s="31" t="str">
        <f>IF('Montážní protokol'!W29&gt;0,'Montážní protokol'!W29,"")</f>
        <v/>
      </c>
      <c r="W32" s="84" t="str">
        <f>IF('Montážní protokol'!X29&gt;0,'Montážní protokol'!X29,"")</f>
        <v/>
      </c>
      <c r="X32" s="75" t="str">
        <f>IF('Montážní protokol'!Y29&gt;0,'Montážní protokol'!Y29,"")</f>
        <v/>
      </c>
      <c r="Y32" s="75" t="str">
        <f>IF('Montážní protokol'!Z29&gt;0,'Montážní protokol'!Z29,"")</f>
        <v/>
      </c>
      <c r="Z32" s="75"/>
      <c r="AA32" s="75"/>
      <c r="AB32" s="75"/>
      <c r="AC32" s="75"/>
      <c r="AD32" s="83"/>
      <c r="AE32" s="31" t="str">
        <f>IF('Montážní protokol'!AB29&gt;0,'Montážní protokol'!AB29,"")</f>
        <v/>
      </c>
      <c r="AI32" s="89" t="str">
        <f>IF('Montážní protokol'!M29&gt;0,'Montážní protokol'!M29,"")</f>
        <v/>
      </c>
      <c r="AJ32" s="89" t="str">
        <f>IF('Montážní protokol'!N29&gt;0,'Montážní protokol'!N29,"")</f>
        <v/>
      </c>
      <c r="AK32" s="89" t="str">
        <f>IF('Montážní protokol'!O29&gt;0,'Montážní protokol'!O29,"")</f>
        <v/>
      </c>
    </row>
    <row r="33" spans="1:37" s="31" customFormat="1" x14ac:dyDescent="0.25">
      <c r="A33" t="str">
        <f>IF('Montážní protokol'!B30&gt;0,'Montážní protokol'!B30,"Smazat řádek před zavedením")</f>
        <v>Smazat řádek před zavedením</v>
      </c>
      <c r="B33" s="75"/>
      <c r="C33" s="75"/>
      <c r="D33" s="75"/>
      <c r="E33" s="75" t="str">
        <f>IF('Montážní protokol'!C30&gt;0,'Montážní protokol'!C30,(IF('Montážní protokol'!D30&gt;0,'Montážní protokol'!D30,"")))</f>
        <v/>
      </c>
      <c r="F33" s="75" t="str">
        <f>IF('Montážní protokol'!D30&gt;0,'Montážní protokol'!D30,"")</f>
        <v/>
      </c>
      <c r="G33" s="75" t="str">
        <f>IF('Montážní protokol'!E30&gt;0,'Montážní protokol'!E30,"")</f>
        <v/>
      </c>
      <c r="H33" s="75" t="str">
        <f>IF('Montážní protokol'!F30&gt;0,'Montážní protokol'!F30,"")</f>
        <v/>
      </c>
      <c r="I33" s="75" t="str">
        <f>IF('Montážní protokol'!G30&gt;0,'Montážní protokol'!G30,"")</f>
        <v/>
      </c>
      <c r="J33" s="75"/>
      <c r="K33" s="75" t="str">
        <f>IF('Montážní protokol'!H30&gt;0,'Montážní protokol'!H30,"")</f>
        <v/>
      </c>
      <c r="L33" s="75" t="str">
        <f>IF('Montážní protokol'!I30&gt;0,'Montážní protokol'!I30,"")</f>
        <v/>
      </c>
      <c r="M33" s="75"/>
      <c r="N33" s="75" t="str">
        <f>IF(A33=Objednávka!$B$8,"Montáž","")</f>
        <v/>
      </c>
      <c r="O33" s="31" t="str">
        <f>IF('Montážní protokol'!J30&gt;0,'Montážní protokol'!J30,"")</f>
        <v/>
      </c>
      <c r="P33" s="31" t="str">
        <f>IF('Montážní protokol'!V30&gt;0,'Montážní protokol'!V30,"")</f>
        <v/>
      </c>
      <c r="Q33" s="31" t="str">
        <f>IF('Montážní protokol'!K30&gt;0,'Montážní protokol'!K30,"")</f>
        <v/>
      </c>
      <c r="R33" s="31" t="str">
        <f>IF('Montážní protokol'!P30&gt;0,'Montážní protokol'!P30,"")</f>
        <v/>
      </c>
      <c r="S33" s="31" t="str">
        <f>IF('Montážní protokol'!Q30&gt;0,'Montážní protokol'!Q30,"")</f>
        <v/>
      </c>
      <c r="T33" s="32"/>
      <c r="U33" s="75" t="str">
        <f>IF('Montážní protokol'!U30&gt;0,'Montážní protokol'!U30,"")</f>
        <v/>
      </c>
      <c r="V33" s="31" t="str">
        <f>IF('Montážní protokol'!W30&gt;0,'Montážní protokol'!W30,"")</f>
        <v/>
      </c>
      <c r="W33" s="84" t="str">
        <f>IF('Montážní protokol'!X30&gt;0,'Montážní protokol'!X30,"")</f>
        <v/>
      </c>
      <c r="X33" s="75" t="str">
        <f>IF('Montážní protokol'!Y30&gt;0,'Montážní protokol'!Y30,"")</f>
        <v/>
      </c>
      <c r="Y33" s="75" t="str">
        <f>IF('Montážní protokol'!Z30&gt;0,'Montážní protokol'!Z30,"")</f>
        <v/>
      </c>
      <c r="Z33" s="75"/>
      <c r="AA33" s="75"/>
      <c r="AB33" s="75"/>
      <c r="AC33" s="75"/>
      <c r="AD33" s="83"/>
      <c r="AE33" s="31" t="str">
        <f>IF('Montážní protokol'!AB30&gt;0,'Montážní protokol'!AB30,"")</f>
        <v/>
      </c>
      <c r="AI33" s="89" t="str">
        <f>IF('Montážní protokol'!M30&gt;0,'Montážní protokol'!M30,"")</f>
        <v/>
      </c>
      <c r="AJ33" s="89" t="str">
        <f>IF('Montážní protokol'!N30&gt;0,'Montážní protokol'!N30,"")</f>
        <v/>
      </c>
      <c r="AK33" s="89" t="str">
        <f>IF('Montážní protokol'!O30&gt;0,'Montážní protokol'!O30,"")</f>
        <v/>
      </c>
    </row>
    <row r="34" spans="1:37" s="31" customFormat="1" x14ac:dyDescent="0.25">
      <c r="A34" t="str">
        <f>IF('Montážní protokol'!B31&gt;0,'Montážní protokol'!B31,"Smazat řádek před zavedením")</f>
        <v>Smazat řádek před zavedením</v>
      </c>
      <c r="B34" s="75"/>
      <c r="C34" s="75"/>
      <c r="D34" s="75"/>
      <c r="E34" s="75" t="str">
        <f>IF('Montážní protokol'!C31&gt;0,'Montážní protokol'!C31,(IF('Montážní protokol'!D31&gt;0,'Montážní protokol'!D31,"")))</f>
        <v/>
      </c>
      <c r="F34" s="75" t="str">
        <f>IF('Montážní protokol'!D31&gt;0,'Montážní protokol'!D31,"")</f>
        <v/>
      </c>
      <c r="G34" s="75" t="str">
        <f>IF('Montážní protokol'!E31&gt;0,'Montážní protokol'!E31,"")</f>
        <v/>
      </c>
      <c r="H34" s="75" t="str">
        <f>IF('Montážní protokol'!F31&gt;0,'Montážní protokol'!F31,"")</f>
        <v/>
      </c>
      <c r="I34" s="75" t="str">
        <f>IF('Montážní protokol'!G31&gt;0,'Montážní protokol'!G31,"")</f>
        <v/>
      </c>
      <c r="J34" s="75"/>
      <c r="K34" s="75" t="str">
        <f>IF('Montážní protokol'!H31&gt;0,'Montážní protokol'!H31,"")</f>
        <v/>
      </c>
      <c r="L34" s="75" t="str">
        <f>IF('Montážní protokol'!I31&gt;0,'Montážní protokol'!I31,"")</f>
        <v/>
      </c>
      <c r="M34" s="75"/>
      <c r="N34" s="75" t="str">
        <f>IF(A34=Objednávka!$B$8,"Montáž","")</f>
        <v/>
      </c>
      <c r="O34" s="31" t="str">
        <f>IF('Montážní protokol'!J31&gt;0,'Montážní protokol'!J31,"")</f>
        <v/>
      </c>
      <c r="P34" s="31" t="str">
        <f>IF('Montážní protokol'!V31&gt;0,'Montážní protokol'!V31,"")</f>
        <v/>
      </c>
      <c r="Q34" s="31" t="str">
        <f>IF('Montážní protokol'!K31&gt;0,'Montážní protokol'!K31,"")</f>
        <v/>
      </c>
      <c r="R34" s="31" t="str">
        <f>IF('Montážní protokol'!P31&gt;0,'Montážní protokol'!P31,"")</f>
        <v/>
      </c>
      <c r="S34" s="31" t="str">
        <f>IF('Montážní protokol'!Q31&gt;0,'Montážní protokol'!Q31,"")</f>
        <v/>
      </c>
      <c r="T34" s="32"/>
      <c r="U34" s="75" t="str">
        <f>IF('Montážní protokol'!U31&gt;0,'Montážní protokol'!U31,"")</f>
        <v/>
      </c>
      <c r="V34" s="31" t="str">
        <f>IF('Montážní protokol'!W31&gt;0,'Montážní protokol'!W31,"")</f>
        <v/>
      </c>
      <c r="W34" s="84" t="str">
        <f>IF('Montážní protokol'!X31&gt;0,'Montážní protokol'!X31,"")</f>
        <v/>
      </c>
      <c r="X34" s="75" t="str">
        <f>IF('Montážní protokol'!Y31&gt;0,'Montážní protokol'!Y31,"")</f>
        <v/>
      </c>
      <c r="Y34" s="75" t="str">
        <f>IF('Montážní protokol'!Z31&gt;0,'Montážní protokol'!Z31,"")</f>
        <v/>
      </c>
      <c r="Z34" s="75"/>
      <c r="AA34" s="75"/>
      <c r="AB34" s="75"/>
      <c r="AC34" s="75"/>
      <c r="AD34" s="83"/>
      <c r="AE34" s="31" t="str">
        <f>IF('Montážní protokol'!AB31&gt;0,'Montážní protokol'!AB31,"")</f>
        <v/>
      </c>
      <c r="AI34" s="89" t="str">
        <f>IF('Montážní protokol'!M31&gt;0,'Montážní protokol'!M31,"")</f>
        <v/>
      </c>
      <c r="AJ34" s="89" t="str">
        <f>IF('Montážní protokol'!N31&gt;0,'Montážní protokol'!N31,"")</f>
        <v/>
      </c>
      <c r="AK34" s="89" t="str">
        <f>IF('Montážní protokol'!O31&gt;0,'Montážní protokol'!O31,"")</f>
        <v/>
      </c>
    </row>
    <row r="35" spans="1:37" s="31" customFormat="1" x14ac:dyDescent="0.25">
      <c r="A35" t="str">
        <f>IF('Montážní protokol'!B32&gt;0,'Montážní protokol'!B32,"Smazat řádek před zavedením")</f>
        <v>Smazat řádek před zavedením</v>
      </c>
      <c r="B35" s="75"/>
      <c r="C35" s="75"/>
      <c r="D35" s="75"/>
      <c r="E35" s="75" t="str">
        <f>IF('Montážní protokol'!C32&gt;0,'Montážní protokol'!C32,(IF('Montážní protokol'!D32&gt;0,'Montážní protokol'!D32,"")))</f>
        <v/>
      </c>
      <c r="F35" s="75" t="str">
        <f>IF('Montážní protokol'!D32&gt;0,'Montážní protokol'!D32,"")</f>
        <v/>
      </c>
      <c r="G35" s="75" t="str">
        <f>IF('Montážní protokol'!E32&gt;0,'Montážní protokol'!E32,"")</f>
        <v/>
      </c>
      <c r="H35" s="75" t="str">
        <f>IF('Montážní protokol'!F32&gt;0,'Montážní protokol'!F32,"")</f>
        <v/>
      </c>
      <c r="I35" s="75" t="str">
        <f>IF('Montážní protokol'!G32&gt;0,'Montážní protokol'!G32,"")</f>
        <v/>
      </c>
      <c r="J35" s="75"/>
      <c r="K35" s="75" t="str">
        <f>IF('Montážní protokol'!H32&gt;0,'Montážní protokol'!H32,"")</f>
        <v/>
      </c>
      <c r="L35" s="75" t="str">
        <f>IF('Montážní protokol'!I32&gt;0,'Montážní protokol'!I32,"")</f>
        <v/>
      </c>
      <c r="M35" s="75"/>
      <c r="N35" s="75" t="str">
        <f>IF(A35=Objednávka!$B$8,"Montáž","")</f>
        <v/>
      </c>
      <c r="O35" s="31" t="str">
        <f>IF('Montážní protokol'!J32&gt;0,'Montážní protokol'!J32,"")</f>
        <v/>
      </c>
      <c r="P35" s="31" t="str">
        <f>IF('Montážní protokol'!V32&gt;0,'Montážní protokol'!V32,"")</f>
        <v/>
      </c>
      <c r="Q35" s="31" t="str">
        <f>IF('Montážní protokol'!K32&gt;0,'Montážní protokol'!K32,"")</f>
        <v/>
      </c>
      <c r="R35" s="31" t="str">
        <f>IF('Montážní protokol'!P32&gt;0,'Montážní protokol'!P32,"")</f>
        <v/>
      </c>
      <c r="S35" s="31" t="str">
        <f>IF('Montážní protokol'!Q32&gt;0,'Montážní protokol'!Q32,"")</f>
        <v/>
      </c>
      <c r="T35" s="32"/>
      <c r="U35" s="75" t="str">
        <f>IF('Montážní protokol'!U32&gt;0,'Montážní protokol'!U32,"")</f>
        <v/>
      </c>
      <c r="V35" s="31" t="str">
        <f>IF('Montážní protokol'!W32&gt;0,'Montážní protokol'!W32,"")</f>
        <v/>
      </c>
      <c r="W35" s="84" t="str">
        <f>IF('Montážní protokol'!X32&gt;0,'Montážní protokol'!X32,"")</f>
        <v/>
      </c>
      <c r="X35" s="75" t="str">
        <f>IF('Montážní protokol'!Y32&gt;0,'Montážní protokol'!Y32,"")</f>
        <v/>
      </c>
      <c r="Y35" s="75" t="str">
        <f>IF('Montážní protokol'!Z32&gt;0,'Montážní protokol'!Z32,"")</f>
        <v/>
      </c>
      <c r="Z35" s="75"/>
      <c r="AA35" s="75"/>
      <c r="AB35" s="75"/>
      <c r="AC35" s="75"/>
      <c r="AD35" s="83"/>
      <c r="AE35" s="31" t="str">
        <f>IF('Montážní protokol'!AB32&gt;0,'Montážní protokol'!AB32,"")</f>
        <v/>
      </c>
      <c r="AI35" s="89" t="str">
        <f>IF('Montážní protokol'!M32&gt;0,'Montážní protokol'!M32,"")</f>
        <v/>
      </c>
      <c r="AJ35" s="89" t="str">
        <f>IF('Montážní protokol'!N32&gt;0,'Montážní protokol'!N32,"")</f>
        <v/>
      </c>
      <c r="AK35" s="89" t="str">
        <f>IF('Montážní protokol'!O32&gt;0,'Montážní protokol'!O32,"")</f>
        <v/>
      </c>
    </row>
    <row r="36" spans="1:37" s="31" customFormat="1" x14ac:dyDescent="0.25">
      <c r="A36" t="str">
        <f>IF('Montážní protokol'!B33&gt;0,'Montážní protokol'!B33,"Smazat řádek před zavedením")</f>
        <v>Smazat řádek před zavedením</v>
      </c>
      <c r="B36" s="75"/>
      <c r="C36" s="75"/>
      <c r="D36" s="75"/>
      <c r="E36" s="75" t="str">
        <f>IF('Montážní protokol'!C33&gt;0,'Montážní protokol'!C33,(IF('Montážní protokol'!D33&gt;0,'Montážní protokol'!D33,"")))</f>
        <v/>
      </c>
      <c r="F36" s="75" t="str">
        <f>IF('Montážní protokol'!D33&gt;0,'Montážní protokol'!D33,"")</f>
        <v/>
      </c>
      <c r="G36" s="75" t="str">
        <f>IF('Montážní protokol'!E33&gt;0,'Montážní protokol'!E33,"")</f>
        <v/>
      </c>
      <c r="H36" s="75" t="str">
        <f>IF('Montážní protokol'!F33&gt;0,'Montážní protokol'!F33,"")</f>
        <v/>
      </c>
      <c r="I36" s="75" t="str">
        <f>IF('Montážní protokol'!G33&gt;0,'Montážní protokol'!G33,"")</f>
        <v/>
      </c>
      <c r="J36" s="75"/>
      <c r="K36" s="75" t="str">
        <f>IF('Montážní protokol'!H33&gt;0,'Montážní protokol'!H33,"")</f>
        <v/>
      </c>
      <c r="L36" s="75" t="str">
        <f>IF('Montážní protokol'!I33&gt;0,'Montážní protokol'!I33,"")</f>
        <v/>
      </c>
      <c r="M36" s="75"/>
      <c r="N36" s="75" t="str">
        <f>IF(A36=Objednávka!$B$8,"Montáž","")</f>
        <v/>
      </c>
      <c r="O36" s="31" t="str">
        <f>IF('Montážní protokol'!J33&gt;0,'Montážní protokol'!J33,"")</f>
        <v/>
      </c>
      <c r="P36" s="31" t="str">
        <f>IF('Montážní protokol'!V33&gt;0,'Montážní protokol'!V33,"")</f>
        <v/>
      </c>
      <c r="Q36" s="31" t="str">
        <f>IF('Montážní protokol'!K33&gt;0,'Montážní protokol'!K33,"")</f>
        <v/>
      </c>
      <c r="R36" s="31" t="str">
        <f>IF('Montážní protokol'!P33&gt;0,'Montážní protokol'!P33,"")</f>
        <v/>
      </c>
      <c r="S36" s="31" t="str">
        <f>IF('Montážní protokol'!Q33&gt;0,'Montážní protokol'!Q33,"")</f>
        <v/>
      </c>
      <c r="T36" s="32"/>
      <c r="U36" s="75" t="str">
        <f>IF('Montážní protokol'!U33&gt;0,'Montážní protokol'!U33,"")</f>
        <v/>
      </c>
      <c r="V36" s="31" t="str">
        <f>IF('Montážní protokol'!W33&gt;0,'Montážní protokol'!W33,"")</f>
        <v/>
      </c>
      <c r="W36" s="84" t="str">
        <f>IF('Montážní protokol'!X33&gt;0,'Montážní protokol'!X33,"")</f>
        <v/>
      </c>
      <c r="X36" s="75" t="str">
        <f>IF('Montážní protokol'!Y33&gt;0,'Montážní protokol'!Y33,"")</f>
        <v/>
      </c>
      <c r="Y36" s="75" t="str">
        <f>IF('Montážní protokol'!Z33&gt;0,'Montážní protokol'!Z33,"")</f>
        <v/>
      </c>
      <c r="Z36" s="75"/>
      <c r="AA36" s="75"/>
      <c r="AB36" s="75"/>
      <c r="AC36" s="75"/>
      <c r="AD36" s="83"/>
      <c r="AE36" s="31" t="str">
        <f>IF('Montážní protokol'!AB33&gt;0,'Montážní protokol'!AB33,"")</f>
        <v/>
      </c>
      <c r="AI36" s="89" t="str">
        <f>IF('Montážní protokol'!M33&gt;0,'Montážní protokol'!M33,"")</f>
        <v/>
      </c>
      <c r="AJ36" s="89" t="str">
        <f>IF('Montážní protokol'!N33&gt;0,'Montážní protokol'!N33,"")</f>
        <v/>
      </c>
      <c r="AK36" s="89" t="str">
        <f>IF('Montážní protokol'!O33&gt;0,'Montážní protokol'!O33,"")</f>
        <v/>
      </c>
    </row>
    <row r="37" spans="1:37" s="31" customFormat="1" x14ac:dyDescent="0.25">
      <c r="A37" t="str">
        <f>IF('Montážní protokol'!B34&gt;0,'Montážní protokol'!B34,"Smazat řádek před zavedením")</f>
        <v>Smazat řádek před zavedením</v>
      </c>
      <c r="B37" s="75"/>
      <c r="C37" s="75"/>
      <c r="D37" s="75"/>
      <c r="E37" s="75" t="str">
        <f>IF('Montážní protokol'!C34&gt;0,'Montážní protokol'!C34,(IF('Montážní protokol'!D34&gt;0,'Montážní protokol'!D34,"")))</f>
        <v/>
      </c>
      <c r="F37" s="75" t="str">
        <f>IF('Montážní protokol'!D34&gt;0,'Montážní protokol'!D34,"")</f>
        <v/>
      </c>
      <c r="G37" s="75" t="str">
        <f>IF('Montážní protokol'!E34&gt;0,'Montážní protokol'!E34,"")</f>
        <v/>
      </c>
      <c r="H37" s="75" t="str">
        <f>IF('Montážní protokol'!F34&gt;0,'Montážní protokol'!F34,"")</f>
        <v/>
      </c>
      <c r="I37" s="75" t="str">
        <f>IF('Montážní protokol'!G34&gt;0,'Montážní protokol'!G34,"")</f>
        <v/>
      </c>
      <c r="J37" s="75"/>
      <c r="K37" s="75" t="str">
        <f>IF('Montážní protokol'!H34&gt;0,'Montážní protokol'!H34,"")</f>
        <v/>
      </c>
      <c r="L37" s="75" t="str">
        <f>IF('Montážní protokol'!I34&gt;0,'Montážní protokol'!I34,"")</f>
        <v/>
      </c>
      <c r="M37" s="75"/>
      <c r="N37" s="75" t="str">
        <f>IF(A37=Objednávka!$B$8,"Montáž","")</f>
        <v/>
      </c>
      <c r="O37" s="31" t="str">
        <f>IF('Montážní protokol'!J34&gt;0,'Montážní protokol'!J34,"")</f>
        <v/>
      </c>
      <c r="P37" s="31" t="str">
        <f>IF('Montážní protokol'!V34&gt;0,'Montážní protokol'!V34,"")</f>
        <v/>
      </c>
      <c r="Q37" s="31" t="str">
        <f>IF('Montážní protokol'!K34&gt;0,'Montážní protokol'!K34,"")</f>
        <v/>
      </c>
      <c r="R37" s="31" t="str">
        <f>IF('Montážní protokol'!P34&gt;0,'Montážní protokol'!P34,"")</f>
        <v/>
      </c>
      <c r="S37" s="31" t="str">
        <f>IF('Montážní protokol'!Q34&gt;0,'Montážní protokol'!Q34,"")</f>
        <v/>
      </c>
      <c r="T37" s="32"/>
      <c r="U37" s="75" t="str">
        <f>IF('Montážní protokol'!U34&gt;0,'Montážní protokol'!U34,"")</f>
        <v/>
      </c>
      <c r="V37" s="31" t="str">
        <f>IF('Montážní protokol'!W34&gt;0,'Montážní protokol'!W34,"")</f>
        <v/>
      </c>
      <c r="W37" s="84" t="str">
        <f>IF('Montážní protokol'!X34&gt;0,'Montážní protokol'!X34,"")</f>
        <v/>
      </c>
      <c r="X37" s="75" t="str">
        <f>IF('Montážní protokol'!Y34&gt;0,'Montážní protokol'!Y34,"")</f>
        <v/>
      </c>
      <c r="Y37" s="75" t="str">
        <f>IF('Montážní protokol'!Z34&gt;0,'Montážní protokol'!Z34,"")</f>
        <v/>
      </c>
      <c r="Z37" s="75"/>
      <c r="AA37" s="75"/>
      <c r="AB37" s="75"/>
      <c r="AC37" s="75"/>
      <c r="AD37" s="83"/>
      <c r="AE37" s="31" t="str">
        <f>IF('Montážní protokol'!AB34&gt;0,'Montážní protokol'!AB34,"")</f>
        <v/>
      </c>
      <c r="AI37" s="89" t="str">
        <f>IF('Montážní protokol'!M34&gt;0,'Montážní protokol'!M34,"")</f>
        <v/>
      </c>
      <c r="AJ37" s="89" t="str">
        <f>IF('Montážní protokol'!N34&gt;0,'Montážní protokol'!N34,"")</f>
        <v/>
      </c>
      <c r="AK37" s="89" t="str">
        <f>IF('Montážní protokol'!O34&gt;0,'Montážní protokol'!O34,"")</f>
        <v/>
      </c>
    </row>
    <row r="38" spans="1:37" s="31" customFormat="1" x14ac:dyDescent="0.25">
      <c r="A38" t="str">
        <f>IF('Montážní protokol'!B35&gt;0,'Montážní protokol'!B35,"Smazat řádek před zavedením")</f>
        <v>Smazat řádek před zavedením</v>
      </c>
      <c r="B38" s="75"/>
      <c r="C38" s="75"/>
      <c r="D38" s="75"/>
      <c r="E38" s="75" t="str">
        <f>IF('Montážní protokol'!C35&gt;0,'Montážní protokol'!C35,(IF('Montážní protokol'!D35&gt;0,'Montážní protokol'!D35,"")))</f>
        <v/>
      </c>
      <c r="F38" s="75" t="str">
        <f>IF('Montážní protokol'!D35&gt;0,'Montážní protokol'!D35,"")</f>
        <v/>
      </c>
      <c r="G38" s="75" t="str">
        <f>IF('Montážní protokol'!E35&gt;0,'Montážní protokol'!E35,"")</f>
        <v/>
      </c>
      <c r="H38" s="75" t="str">
        <f>IF('Montážní protokol'!F35&gt;0,'Montážní protokol'!F35,"")</f>
        <v/>
      </c>
      <c r="I38" s="75" t="str">
        <f>IF('Montážní protokol'!G35&gt;0,'Montážní protokol'!G35,"")</f>
        <v/>
      </c>
      <c r="J38" s="75"/>
      <c r="K38" s="75" t="str">
        <f>IF('Montážní protokol'!H35&gt;0,'Montážní protokol'!H35,"")</f>
        <v/>
      </c>
      <c r="L38" s="75" t="str">
        <f>IF('Montážní protokol'!I35&gt;0,'Montážní protokol'!I35,"")</f>
        <v/>
      </c>
      <c r="M38" s="75"/>
      <c r="N38" s="75" t="str">
        <f>IF(A38=Objednávka!$B$8,"Montáž","")</f>
        <v/>
      </c>
      <c r="O38" s="31" t="str">
        <f>IF('Montážní protokol'!J35&gt;0,'Montážní protokol'!J35,"")</f>
        <v/>
      </c>
      <c r="P38" s="31" t="str">
        <f>IF('Montážní protokol'!V35&gt;0,'Montážní protokol'!V35,"")</f>
        <v/>
      </c>
      <c r="Q38" s="31" t="str">
        <f>IF('Montážní protokol'!K35&gt;0,'Montážní protokol'!K35,"")</f>
        <v/>
      </c>
      <c r="R38" s="31" t="str">
        <f>IF('Montážní protokol'!P35&gt;0,'Montážní protokol'!P35,"")</f>
        <v/>
      </c>
      <c r="S38" s="31" t="str">
        <f>IF('Montážní protokol'!Q35&gt;0,'Montážní protokol'!Q35,"")</f>
        <v/>
      </c>
      <c r="T38" s="32"/>
      <c r="U38" s="75" t="str">
        <f>IF('Montážní protokol'!U35&gt;0,'Montážní protokol'!U35,"")</f>
        <v/>
      </c>
      <c r="V38" s="31" t="str">
        <f>IF('Montážní protokol'!W35&gt;0,'Montážní protokol'!W35,"")</f>
        <v/>
      </c>
      <c r="W38" s="84" t="str">
        <f>IF('Montážní protokol'!X35&gt;0,'Montážní protokol'!X35,"")</f>
        <v/>
      </c>
      <c r="X38" s="75" t="str">
        <f>IF('Montážní protokol'!Y35&gt;0,'Montážní protokol'!Y35,"")</f>
        <v/>
      </c>
      <c r="Y38" s="75" t="str">
        <f>IF('Montážní protokol'!Z35&gt;0,'Montážní protokol'!Z35,"")</f>
        <v/>
      </c>
      <c r="Z38" s="75"/>
      <c r="AA38" s="75"/>
      <c r="AB38" s="75"/>
      <c r="AC38" s="75"/>
      <c r="AD38" s="83"/>
      <c r="AE38" s="31" t="str">
        <f>IF('Montážní protokol'!AB35&gt;0,'Montážní protokol'!AB35,"")</f>
        <v/>
      </c>
      <c r="AI38" s="89" t="str">
        <f>IF('Montážní protokol'!M35&gt;0,'Montážní protokol'!M35,"")</f>
        <v/>
      </c>
      <c r="AJ38" s="89" t="str">
        <f>IF('Montážní protokol'!N35&gt;0,'Montážní protokol'!N35,"")</f>
        <v/>
      </c>
      <c r="AK38" s="89" t="str">
        <f>IF('Montážní protokol'!O35&gt;0,'Montážní protokol'!O35,"")</f>
        <v/>
      </c>
    </row>
    <row r="39" spans="1:37" s="31" customFormat="1" x14ac:dyDescent="0.25">
      <c r="A39" t="str">
        <f>IF('Montážní protokol'!B36&gt;0,'Montážní protokol'!B36,"Smazat řádek před zavedením")</f>
        <v>Smazat řádek před zavedením</v>
      </c>
      <c r="B39" s="75"/>
      <c r="C39" s="75"/>
      <c r="D39" s="75"/>
      <c r="E39" s="75" t="str">
        <f>IF('Montážní protokol'!C36&gt;0,'Montážní protokol'!C36,(IF('Montážní protokol'!D36&gt;0,'Montážní protokol'!D36,"")))</f>
        <v/>
      </c>
      <c r="F39" s="75" t="str">
        <f>IF('Montážní protokol'!D36&gt;0,'Montážní protokol'!D36,"")</f>
        <v/>
      </c>
      <c r="G39" s="75" t="str">
        <f>IF('Montážní protokol'!E36&gt;0,'Montážní protokol'!E36,"")</f>
        <v/>
      </c>
      <c r="H39" s="75" t="str">
        <f>IF('Montážní protokol'!F36&gt;0,'Montážní protokol'!F36,"")</f>
        <v/>
      </c>
      <c r="I39" s="75" t="str">
        <f>IF('Montážní protokol'!G36&gt;0,'Montážní protokol'!G36,"")</f>
        <v/>
      </c>
      <c r="J39" s="75"/>
      <c r="K39" s="75" t="str">
        <f>IF('Montážní protokol'!H36&gt;0,'Montážní protokol'!H36,"")</f>
        <v/>
      </c>
      <c r="L39" s="75" t="str">
        <f>IF('Montážní protokol'!I36&gt;0,'Montážní protokol'!I36,"")</f>
        <v/>
      </c>
      <c r="M39" s="75"/>
      <c r="N39" s="75" t="str">
        <f>IF(A39=Objednávka!$B$8,"Montáž","")</f>
        <v/>
      </c>
      <c r="O39" s="31" t="str">
        <f>IF('Montážní protokol'!J36&gt;0,'Montážní protokol'!J36,"")</f>
        <v/>
      </c>
      <c r="P39" s="31" t="str">
        <f>IF('Montážní protokol'!V36&gt;0,'Montážní protokol'!V36,"")</f>
        <v/>
      </c>
      <c r="Q39" s="31" t="str">
        <f>IF('Montážní protokol'!K36&gt;0,'Montážní protokol'!K36,"")</f>
        <v/>
      </c>
      <c r="R39" s="31" t="str">
        <f>IF('Montážní protokol'!P36&gt;0,'Montážní protokol'!P36,"")</f>
        <v/>
      </c>
      <c r="S39" s="31" t="str">
        <f>IF('Montážní protokol'!Q36&gt;0,'Montážní protokol'!Q36,"")</f>
        <v/>
      </c>
      <c r="T39" s="32"/>
      <c r="U39" s="75" t="str">
        <f>IF('Montážní protokol'!U36&gt;0,'Montážní protokol'!U36,"")</f>
        <v/>
      </c>
      <c r="V39" s="31" t="str">
        <f>IF('Montážní protokol'!W36&gt;0,'Montážní protokol'!W36,"")</f>
        <v/>
      </c>
      <c r="W39" s="84" t="str">
        <f>IF('Montážní protokol'!X36&gt;0,'Montážní protokol'!X36,"")</f>
        <v/>
      </c>
      <c r="X39" s="75" t="str">
        <f>IF('Montážní protokol'!Y36&gt;0,'Montážní protokol'!Y36,"")</f>
        <v/>
      </c>
      <c r="Y39" s="75" t="str">
        <f>IF('Montážní protokol'!Z36&gt;0,'Montážní protokol'!Z36,"")</f>
        <v/>
      </c>
      <c r="Z39" s="75"/>
      <c r="AA39" s="75"/>
      <c r="AB39" s="75"/>
      <c r="AC39" s="75"/>
      <c r="AD39" s="83"/>
      <c r="AE39" s="31" t="str">
        <f>IF('Montážní protokol'!AB36&gt;0,'Montážní protokol'!AB36,"")</f>
        <v/>
      </c>
      <c r="AI39" s="89" t="str">
        <f>IF('Montážní protokol'!M36&gt;0,'Montážní protokol'!M36,"")</f>
        <v/>
      </c>
      <c r="AJ39" s="89" t="str">
        <f>IF('Montážní protokol'!N36&gt;0,'Montážní protokol'!N36,"")</f>
        <v/>
      </c>
      <c r="AK39" s="89" t="str">
        <f>IF('Montážní protokol'!O36&gt;0,'Montážní protokol'!O36,"")</f>
        <v/>
      </c>
    </row>
    <row r="40" spans="1:37" s="31" customFormat="1" x14ac:dyDescent="0.25">
      <c r="A40" t="str">
        <f>IF('Montážní protokol'!B37&gt;0,'Montážní protokol'!B37,"Smazat řádek před zavedením")</f>
        <v>Smazat řádek před zavedením</v>
      </c>
      <c r="B40" s="75"/>
      <c r="C40" s="75"/>
      <c r="D40" s="75"/>
      <c r="E40" s="75" t="str">
        <f>IF('Montážní protokol'!C37&gt;0,'Montážní protokol'!C37,(IF('Montážní protokol'!D37&gt;0,'Montážní protokol'!D37,"")))</f>
        <v/>
      </c>
      <c r="F40" s="75" t="str">
        <f>IF('Montážní protokol'!D37&gt;0,'Montážní protokol'!D37,"")</f>
        <v/>
      </c>
      <c r="G40" s="75" t="str">
        <f>IF('Montážní protokol'!E37&gt;0,'Montážní protokol'!E37,"")</f>
        <v/>
      </c>
      <c r="H40" s="75" t="str">
        <f>IF('Montážní protokol'!F37&gt;0,'Montážní protokol'!F37,"")</f>
        <v/>
      </c>
      <c r="I40" s="75" t="str">
        <f>IF('Montážní protokol'!G37&gt;0,'Montážní protokol'!G37,"")</f>
        <v/>
      </c>
      <c r="J40" s="75"/>
      <c r="K40" s="75" t="str">
        <f>IF('Montážní protokol'!H37&gt;0,'Montážní protokol'!H37,"")</f>
        <v/>
      </c>
      <c r="L40" s="75" t="str">
        <f>IF('Montážní protokol'!I37&gt;0,'Montážní protokol'!I37,"")</f>
        <v/>
      </c>
      <c r="M40" s="75"/>
      <c r="N40" s="75" t="str">
        <f>IF(A40=Objednávka!$B$8,"Montáž","")</f>
        <v/>
      </c>
      <c r="O40" s="31" t="str">
        <f>IF('Montážní protokol'!J37&gt;0,'Montážní protokol'!J37,"")</f>
        <v/>
      </c>
      <c r="P40" s="31" t="str">
        <f>IF('Montážní protokol'!V37&gt;0,'Montážní protokol'!V37,"")</f>
        <v/>
      </c>
      <c r="Q40" s="31" t="str">
        <f>IF('Montážní protokol'!K37&gt;0,'Montážní protokol'!K37,"")</f>
        <v/>
      </c>
      <c r="R40" s="31" t="str">
        <f>IF('Montážní protokol'!P37&gt;0,'Montážní protokol'!P37,"")</f>
        <v/>
      </c>
      <c r="S40" s="31" t="str">
        <f>IF('Montážní protokol'!Q37&gt;0,'Montážní protokol'!Q37,"")</f>
        <v/>
      </c>
      <c r="T40" s="32"/>
      <c r="U40" s="75" t="str">
        <f>IF('Montážní protokol'!U37&gt;0,'Montážní protokol'!U37,"")</f>
        <v/>
      </c>
      <c r="V40" s="31" t="str">
        <f>IF('Montážní protokol'!W37&gt;0,'Montážní protokol'!W37,"")</f>
        <v/>
      </c>
      <c r="W40" s="84" t="str">
        <f>IF('Montážní protokol'!X37&gt;0,'Montážní protokol'!X37,"")</f>
        <v/>
      </c>
      <c r="X40" s="75" t="str">
        <f>IF('Montážní protokol'!Y37&gt;0,'Montážní protokol'!Y37,"")</f>
        <v/>
      </c>
      <c r="Y40" s="75" t="str">
        <f>IF('Montážní protokol'!Z37&gt;0,'Montážní protokol'!Z37,"")</f>
        <v/>
      </c>
      <c r="Z40" s="75"/>
      <c r="AA40" s="75"/>
      <c r="AB40" s="75"/>
      <c r="AC40" s="75"/>
      <c r="AD40" s="83"/>
      <c r="AE40" s="31" t="str">
        <f>IF('Montážní protokol'!AB37&gt;0,'Montážní protokol'!AB37,"")</f>
        <v/>
      </c>
      <c r="AI40" s="89" t="str">
        <f>IF('Montážní protokol'!M37&gt;0,'Montážní protokol'!M37,"")</f>
        <v/>
      </c>
      <c r="AJ40" s="89" t="str">
        <f>IF('Montážní protokol'!N37&gt;0,'Montážní protokol'!N37,"")</f>
        <v/>
      </c>
      <c r="AK40" s="89" t="str">
        <f>IF('Montážní protokol'!O37&gt;0,'Montážní protokol'!O37,"")</f>
        <v/>
      </c>
    </row>
    <row r="41" spans="1:37" s="31" customFormat="1" x14ac:dyDescent="0.25">
      <c r="A41" t="str">
        <f>IF('Montážní protokol'!B38&gt;0,'Montážní protokol'!B38,"Smazat řádek před zavedením")</f>
        <v>Smazat řádek před zavedením</v>
      </c>
      <c r="B41" s="75"/>
      <c r="C41" s="75"/>
      <c r="D41" s="75"/>
      <c r="E41" s="75" t="str">
        <f>IF('Montážní protokol'!C38&gt;0,'Montážní protokol'!C38,(IF('Montážní protokol'!D38&gt;0,'Montážní protokol'!D38,"")))</f>
        <v/>
      </c>
      <c r="F41" s="75" t="str">
        <f>IF('Montážní protokol'!D38&gt;0,'Montážní protokol'!D38,"")</f>
        <v/>
      </c>
      <c r="G41" s="75" t="str">
        <f>IF('Montážní protokol'!E38&gt;0,'Montážní protokol'!E38,"")</f>
        <v/>
      </c>
      <c r="H41" s="75" t="str">
        <f>IF('Montážní protokol'!F38&gt;0,'Montážní protokol'!F38,"")</f>
        <v/>
      </c>
      <c r="I41" s="75" t="str">
        <f>IF('Montážní protokol'!G38&gt;0,'Montážní protokol'!G38,"")</f>
        <v/>
      </c>
      <c r="J41" s="75"/>
      <c r="K41" s="75" t="str">
        <f>IF('Montážní protokol'!H38&gt;0,'Montážní protokol'!H38,"")</f>
        <v/>
      </c>
      <c r="L41" s="75" t="str">
        <f>IF('Montážní protokol'!I38&gt;0,'Montážní protokol'!I38,"")</f>
        <v/>
      </c>
      <c r="M41" s="75"/>
      <c r="N41" s="75" t="str">
        <f>IF(A41=Objednávka!$B$8,"Montáž","")</f>
        <v/>
      </c>
      <c r="O41" s="31" t="str">
        <f>IF('Montážní protokol'!J38&gt;0,'Montážní protokol'!J38,"")</f>
        <v/>
      </c>
      <c r="P41" s="31" t="str">
        <f>IF('Montážní protokol'!V38&gt;0,'Montážní protokol'!V38,"")</f>
        <v/>
      </c>
      <c r="Q41" s="31" t="str">
        <f>IF('Montážní protokol'!K38&gt;0,'Montážní protokol'!K38,"")</f>
        <v/>
      </c>
      <c r="R41" s="31" t="str">
        <f>IF('Montážní protokol'!P38&gt;0,'Montážní protokol'!P38,"")</f>
        <v/>
      </c>
      <c r="S41" s="31" t="str">
        <f>IF('Montážní protokol'!Q38&gt;0,'Montážní protokol'!Q38,"")</f>
        <v/>
      </c>
      <c r="T41" s="32"/>
      <c r="U41" s="75" t="str">
        <f>IF('Montážní protokol'!U38&gt;0,'Montážní protokol'!U38,"")</f>
        <v/>
      </c>
      <c r="V41" s="31" t="str">
        <f>IF('Montážní protokol'!W38&gt;0,'Montážní protokol'!W38,"")</f>
        <v/>
      </c>
      <c r="W41" s="84" t="str">
        <f>IF('Montážní protokol'!X38&gt;0,'Montážní protokol'!X38,"")</f>
        <v/>
      </c>
      <c r="X41" s="75" t="str">
        <f>IF('Montážní protokol'!Y38&gt;0,'Montážní protokol'!Y38,"")</f>
        <v/>
      </c>
      <c r="Y41" s="75" t="str">
        <f>IF('Montážní protokol'!Z38&gt;0,'Montážní protokol'!Z38,"")</f>
        <v/>
      </c>
      <c r="Z41" s="75"/>
      <c r="AA41" s="75"/>
      <c r="AB41" s="75"/>
      <c r="AC41" s="75"/>
      <c r="AD41" s="83"/>
      <c r="AE41" s="31" t="str">
        <f>IF('Montážní protokol'!AB38&gt;0,'Montážní protokol'!AB38,"")</f>
        <v/>
      </c>
      <c r="AI41" s="89" t="str">
        <f>IF('Montážní protokol'!M38&gt;0,'Montážní protokol'!M38,"")</f>
        <v/>
      </c>
      <c r="AJ41" s="89" t="str">
        <f>IF('Montážní protokol'!N38&gt;0,'Montážní protokol'!N38,"")</f>
        <v/>
      </c>
      <c r="AK41" s="89" t="str">
        <f>IF('Montážní protokol'!O38&gt;0,'Montážní protokol'!O38,"")</f>
        <v/>
      </c>
    </row>
    <row r="42" spans="1:37" s="31" customFormat="1" x14ac:dyDescent="0.25">
      <c r="A42" t="str">
        <f>IF('Montážní protokol'!B39&gt;0,'Montážní protokol'!B39,"Smazat řádek před zavedením")</f>
        <v>Smazat řádek před zavedením</v>
      </c>
      <c r="B42" s="75"/>
      <c r="C42" s="75"/>
      <c r="D42" s="75"/>
      <c r="E42" s="75" t="str">
        <f>IF('Montážní protokol'!C39&gt;0,'Montážní protokol'!C39,(IF('Montážní protokol'!D39&gt;0,'Montážní protokol'!D39,"")))</f>
        <v/>
      </c>
      <c r="F42" s="75" t="str">
        <f>IF('Montážní protokol'!D39&gt;0,'Montážní protokol'!D39,"")</f>
        <v/>
      </c>
      <c r="G42" s="75" t="str">
        <f>IF('Montážní protokol'!E39&gt;0,'Montážní protokol'!E39,"")</f>
        <v/>
      </c>
      <c r="H42" s="75" t="str">
        <f>IF('Montážní protokol'!F39&gt;0,'Montážní protokol'!F39,"")</f>
        <v/>
      </c>
      <c r="I42" s="75" t="str">
        <f>IF('Montážní protokol'!G39&gt;0,'Montážní protokol'!G39,"")</f>
        <v/>
      </c>
      <c r="J42" s="75"/>
      <c r="K42" s="75" t="str">
        <f>IF('Montážní protokol'!H39&gt;0,'Montážní protokol'!H39,"")</f>
        <v/>
      </c>
      <c r="L42" s="75" t="str">
        <f>IF('Montážní protokol'!I39&gt;0,'Montážní protokol'!I39,"")</f>
        <v/>
      </c>
      <c r="M42" s="75"/>
      <c r="N42" s="75" t="str">
        <f>IF(A42=Objednávka!$B$8,"Montáž","")</f>
        <v/>
      </c>
      <c r="O42" s="31" t="str">
        <f>IF('Montážní protokol'!J39&gt;0,'Montážní protokol'!J39,"")</f>
        <v/>
      </c>
      <c r="P42" s="31" t="str">
        <f>IF('Montážní protokol'!V39&gt;0,'Montážní protokol'!V39,"")</f>
        <v/>
      </c>
      <c r="Q42" s="31" t="str">
        <f>IF('Montážní protokol'!K39&gt;0,'Montážní protokol'!K39,"")</f>
        <v/>
      </c>
      <c r="R42" s="31" t="str">
        <f>IF('Montážní protokol'!P39&gt;0,'Montážní protokol'!P39,"")</f>
        <v/>
      </c>
      <c r="S42" s="31" t="str">
        <f>IF('Montážní protokol'!Q39&gt;0,'Montážní protokol'!Q39,"")</f>
        <v/>
      </c>
      <c r="T42" s="32"/>
      <c r="U42" s="75" t="str">
        <f>IF('Montážní protokol'!U39&gt;0,'Montážní protokol'!U39,"")</f>
        <v/>
      </c>
      <c r="V42" s="31" t="str">
        <f>IF('Montážní protokol'!W39&gt;0,'Montážní protokol'!W39,"")</f>
        <v/>
      </c>
      <c r="W42" s="84" t="str">
        <f>IF('Montážní protokol'!X39&gt;0,'Montážní protokol'!X39,"")</f>
        <v/>
      </c>
      <c r="X42" s="75" t="str">
        <f>IF('Montážní protokol'!Y39&gt;0,'Montážní protokol'!Y39,"")</f>
        <v/>
      </c>
      <c r="Y42" s="75" t="str">
        <f>IF('Montážní protokol'!Z39&gt;0,'Montážní protokol'!Z39,"")</f>
        <v/>
      </c>
      <c r="Z42" s="75"/>
      <c r="AA42" s="75"/>
      <c r="AB42" s="75"/>
      <c r="AC42" s="75"/>
      <c r="AD42" s="83"/>
      <c r="AE42" s="31" t="str">
        <f>IF('Montážní protokol'!AB39&gt;0,'Montážní protokol'!AB39,"")</f>
        <v/>
      </c>
      <c r="AI42" s="89" t="str">
        <f>IF('Montážní protokol'!M39&gt;0,'Montážní protokol'!M39,"")</f>
        <v/>
      </c>
      <c r="AJ42" s="89" t="str">
        <f>IF('Montážní protokol'!N39&gt;0,'Montážní protokol'!N39,"")</f>
        <v/>
      </c>
      <c r="AK42" s="89" t="str">
        <f>IF('Montážní protokol'!O39&gt;0,'Montážní protokol'!O39,"")</f>
        <v/>
      </c>
    </row>
    <row r="43" spans="1:37" s="31" customFormat="1" x14ac:dyDescent="0.25">
      <c r="A43" t="str">
        <f>IF('Montážní protokol'!B40&gt;0,'Montážní protokol'!B40,"Smazat řádek před zavedením")</f>
        <v>Smazat řádek před zavedením</v>
      </c>
      <c r="B43" s="75"/>
      <c r="C43" s="75"/>
      <c r="D43" s="75"/>
      <c r="E43" s="75" t="str">
        <f>IF('Montážní protokol'!C40&gt;0,'Montážní protokol'!C40,(IF('Montážní protokol'!D40&gt;0,'Montážní protokol'!D40,"")))</f>
        <v/>
      </c>
      <c r="F43" s="75" t="str">
        <f>IF('Montážní protokol'!D40&gt;0,'Montážní protokol'!D40,"")</f>
        <v/>
      </c>
      <c r="G43" s="75" t="str">
        <f>IF('Montážní protokol'!E40&gt;0,'Montážní protokol'!E40,"")</f>
        <v/>
      </c>
      <c r="H43" s="75" t="str">
        <f>IF('Montážní protokol'!F40&gt;0,'Montážní protokol'!F40,"")</f>
        <v/>
      </c>
      <c r="I43" s="75" t="str">
        <f>IF('Montážní protokol'!G40&gt;0,'Montážní protokol'!G40,"")</f>
        <v/>
      </c>
      <c r="J43" s="75"/>
      <c r="K43" s="75" t="str">
        <f>IF('Montážní protokol'!H40&gt;0,'Montážní protokol'!H40,"")</f>
        <v/>
      </c>
      <c r="L43" s="75" t="str">
        <f>IF('Montážní protokol'!I40&gt;0,'Montážní protokol'!I40,"")</f>
        <v/>
      </c>
      <c r="M43" s="75"/>
      <c r="N43" s="75" t="str">
        <f>IF(A43=Objednávka!$B$8,"Montáž","")</f>
        <v/>
      </c>
      <c r="O43" s="31" t="str">
        <f>IF('Montážní protokol'!J40&gt;0,'Montážní protokol'!J40,"")</f>
        <v/>
      </c>
      <c r="P43" s="31" t="str">
        <f>IF('Montážní protokol'!V40&gt;0,'Montážní protokol'!V40,"")</f>
        <v/>
      </c>
      <c r="Q43" s="31" t="str">
        <f>IF('Montážní protokol'!K40&gt;0,'Montážní protokol'!K40,"")</f>
        <v/>
      </c>
      <c r="R43" s="31" t="str">
        <f>IF('Montážní protokol'!P40&gt;0,'Montážní protokol'!P40,"")</f>
        <v/>
      </c>
      <c r="S43" s="31" t="str">
        <f>IF('Montážní protokol'!Q40&gt;0,'Montážní protokol'!Q40,"")</f>
        <v/>
      </c>
      <c r="T43" s="32"/>
      <c r="U43" s="75" t="str">
        <f>IF('Montážní protokol'!U40&gt;0,'Montážní protokol'!U40,"")</f>
        <v/>
      </c>
      <c r="V43" s="31" t="str">
        <f>IF('Montážní protokol'!W40&gt;0,'Montážní protokol'!W40,"")</f>
        <v/>
      </c>
      <c r="W43" s="84" t="str">
        <f>IF('Montážní protokol'!X40&gt;0,'Montážní protokol'!X40,"")</f>
        <v/>
      </c>
      <c r="X43" s="75" t="str">
        <f>IF('Montážní protokol'!Y40&gt;0,'Montážní protokol'!Y40,"")</f>
        <v/>
      </c>
      <c r="Y43" s="75" t="str">
        <f>IF('Montážní protokol'!Z40&gt;0,'Montážní protokol'!Z40,"")</f>
        <v/>
      </c>
      <c r="Z43" s="75"/>
      <c r="AA43" s="75"/>
      <c r="AB43" s="75"/>
      <c r="AC43" s="75"/>
      <c r="AD43" s="83"/>
      <c r="AE43" s="31" t="str">
        <f>IF('Montážní protokol'!AB40&gt;0,'Montážní protokol'!AB40,"")</f>
        <v/>
      </c>
      <c r="AI43" s="89" t="str">
        <f>IF('Montážní protokol'!M40&gt;0,'Montážní protokol'!M40,"")</f>
        <v/>
      </c>
      <c r="AJ43" s="89" t="str">
        <f>IF('Montážní protokol'!N40&gt;0,'Montážní protokol'!N40,"")</f>
        <v/>
      </c>
      <c r="AK43" s="89" t="str">
        <f>IF('Montážní protokol'!O40&gt;0,'Montážní protokol'!O40,"")</f>
        <v/>
      </c>
    </row>
    <row r="44" spans="1:37" s="31" customFormat="1" x14ac:dyDescent="0.25">
      <c r="A44" t="str">
        <f>IF('Montážní protokol'!B41&gt;0,'Montážní protokol'!B41,"Smazat řádek před zavedením")</f>
        <v>Smazat řádek před zavedením</v>
      </c>
      <c r="B44" s="75"/>
      <c r="C44" s="75"/>
      <c r="D44" s="75"/>
      <c r="E44" s="75" t="str">
        <f>IF('Montážní protokol'!C41&gt;0,'Montážní protokol'!C41,(IF('Montážní protokol'!D41&gt;0,'Montážní protokol'!D41,"")))</f>
        <v/>
      </c>
      <c r="F44" s="75" t="str">
        <f>IF('Montážní protokol'!D41&gt;0,'Montážní protokol'!D41,"")</f>
        <v/>
      </c>
      <c r="G44" s="75" t="str">
        <f>IF('Montážní protokol'!E41&gt;0,'Montážní protokol'!E41,"")</f>
        <v/>
      </c>
      <c r="H44" s="75" t="str">
        <f>IF('Montážní protokol'!F41&gt;0,'Montážní protokol'!F41,"")</f>
        <v/>
      </c>
      <c r="I44" s="75" t="str">
        <f>IF('Montážní protokol'!G41&gt;0,'Montážní protokol'!G41,"")</f>
        <v/>
      </c>
      <c r="J44" s="75"/>
      <c r="K44" s="75" t="str">
        <f>IF('Montážní protokol'!H41&gt;0,'Montážní protokol'!H41,"")</f>
        <v/>
      </c>
      <c r="L44" s="75" t="str">
        <f>IF('Montážní protokol'!I41&gt;0,'Montážní protokol'!I41,"")</f>
        <v/>
      </c>
      <c r="M44" s="75"/>
      <c r="N44" s="75" t="str">
        <f>IF(A44=Objednávka!$B$8,"Montáž","")</f>
        <v/>
      </c>
      <c r="O44" s="31" t="str">
        <f>IF('Montážní protokol'!J41&gt;0,'Montážní protokol'!J41,"")</f>
        <v/>
      </c>
      <c r="P44" s="31" t="str">
        <f>IF('Montážní protokol'!V41&gt;0,'Montážní protokol'!V41,"")</f>
        <v/>
      </c>
      <c r="Q44" s="31" t="str">
        <f>IF('Montážní protokol'!K41&gt;0,'Montážní protokol'!K41,"")</f>
        <v/>
      </c>
      <c r="R44" s="31" t="str">
        <f>IF('Montážní protokol'!P41&gt;0,'Montážní protokol'!P41,"")</f>
        <v/>
      </c>
      <c r="S44" s="31" t="str">
        <f>IF('Montážní protokol'!Q41&gt;0,'Montážní protokol'!Q41,"")</f>
        <v/>
      </c>
      <c r="T44" s="32"/>
      <c r="U44" s="75" t="str">
        <f>IF('Montážní protokol'!U41&gt;0,'Montážní protokol'!U41,"")</f>
        <v/>
      </c>
      <c r="V44" s="31" t="str">
        <f>IF('Montážní protokol'!W41&gt;0,'Montážní protokol'!W41,"")</f>
        <v/>
      </c>
      <c r="W44" s="84" t="str">
        <f>IF('Montážní protokol'!X41&gt;0,'Montážní protokol'!X41,"")</f>
        <v/>
      </c>
      <c r="X44" s="75" t="str">
        <f>IF('Montážní protokol'!Y41&gt;0,'Montážní protokol'!Y41,"")</f>
        <v/>
      </c>
      <c r="Y44" s="75" t="str">
        <f>IF('Montážní protokol'!Z41&gt;0,'Montážní protokol'!Z41,"")</f>
        <v/>
      </c>
      <c r="Z44" s="75"/>
      <c r="AA44" s="75"/>
      <c r="AB44" s="75"/>
      <c r="AC44" s="75"/>
      <c r="AD44" s="83"/>
      <c r="AE44" s="31" t="str">
        <f>IF('Montážní protokol'!AB41&gt;0,'Montážní protokol'!AB41,"")</f>
        <v/>
      </c>
      <c r="AI44" s="89" t="str">
        <f>IF('Montážní protokol'!M41&gt;0,'Montážní protokol'!M41,"")</f>
        <v/>
      </c>
      <c r="AJ44" s="89" t="str">
        <f>IF('Montážní protokol'!N41&gt;0,'Montážní protokol'!N41,"")</f>
        <v/>
      </c>
      <c r="AK44" s="89" t="str">
        <f>IF('Montážní protokol'!O41&gt;0,'Montážní protokol'!O41,"")</f>
        <v/>
      </c>
    </row>
    <row r="45" spans="1:37" s="31" customFormat="1" x14ac:dyDescent="0.25">
      <c r="A45" t="str">
        <f>IF('Montážní protokol'!B42&gt;0,'Montážní protokol'!B42,"Smazat řádek před zavedením")</f>
        <v>Smazat řádek před zavedením</v>
      </c>
      <c r="B45" s="75"/>
      <c r="C45" s="75"/>
      <c r="D45" s="75"/>
      <c r="E45" s="75" t="str">
        <f>IF('Montážní protokol'!C42&gt;0,'Montážní protokol'!C42,(IF('Montážní protokol'!D42&gt;0,'Montážní protokol'!D42,"")))</f>
        <v/>
      </c>
      <c r="F45" s="75" t="str">
        <f>IF('Montážní protokol'!D42&gt;0,'Montážní protokol'!D42,"")</f>
        <v/>
      </c>
      <c r="G45" s="75" t="str">
        <f>IF('Montážní protokol'!E42&gt;0,'Montážní protokol'!E42,"")</f>
        <v/>
      </c>
      <c r="H45" s="75" t="str">
        <f>IF('Montážní protokol'!F42&gt;0,'Montážní protokol'!F42,"")</f>
        <v/>
      </c>
      <c r="I45" s="75" t="str">
        <f>IF('Montážní protokol'!G42&gt;0,'Montážní protokol'!G42,"")</f>
        <v/>
      </c>
      <c r="J45" s="75"/>
      <c r="K45" s="75" t="str">
        <f>IF('Montážní protokol'!H42&gt;0,'Montážní protokol'!H42,"")</f>
        <v/>
      </c>
      <c r="L45" s="75" t="str">
        <f>IF('Montážní protokol'!I42&gt;0,'Montážní protokol'!I42,"")</f>
        <v/>
      </c>
      <c r="M45" s="75"/>
      <c r="N45" s="75" t="str">
        <f>IF(A45=Objednávka!$B$8,"Montáž","")</f>
        <v/>
      </c>
      <c r="O45" s="31" t="str">
        <f>IF('Montážní protokol'!J42&gt;0,'Montážní protokol'!J42,"")</f>
        <v/>
      </c>
      <c r="P45" s="31" t="str">
        <f>IF('Montážní protokol'!V42&gt;0,'Montážní protokol'!V42,"")</f>
        <v/>
      </c>
      <c r="Q45" s="31" t="str">
        <f>IF('Montážní protokol'!K42&gt;0,'Montážní protokol'!K42,"")</f>
        <v/>
      </c>
      <c r="R45" s="31" t="str">
        <f>IF('Montážní protokol'!P42&gt;0,'Montážní protokol'!P42,"")</f>
        <v/>
      </c>
      <c r="S45" s="31" t="str">
        <f>IF('Montážní protokol'!Q42&gt;0,'Montážní protokol'!Q42,"")</f>
        <v/>
      </c>
      <c r="T45" s="32"/>
      <c r="U45" s="75" t="str">
        <f>IF('Montážní protokol'!U42&gt;0,'Montážní protokol'!U42,"")</f>
        <v/>
      </c>
      <c r="V45" s="31" t="str">
        <f>IF('Montážní protokol'!W42&gt;0,'Montážní protokol'!W42,"")</f>
        <v/>
      </c>
      <c r="W45" s="84" t="str">
        <f>IF('Montážní protokol'!X42&gt;0,'Montážní protokol'!X42,"")</f>
        <v/>
      </c>
      <c r="X45" s="75" t="str">
        <f>IF('Montážní protokol'!Y42&gt;0,'Montážní protokol'!Y42,"")</f>
        <v/>
      </c>
      <c r="Y45" s="75" t="str">
        <f>IF('Montážní protokol'!Z42&gt;0,'Montážní protokol'!Z42,"")</f>
        <v/>
      </c>
      <c r="Z45" s="75"/>
      <c r="AA45" s="75"/>
      <c r="AB45" s="75"/>
      <c r="AC45" s="75"/>
      <c r="AD45" s="83"/>
      <c r="AE45" s="31" t="str">
        <f>IF('Montážní protokol'!AB42&gt;0,'Montážní protokol'!AB42,"")</f>
        <v/>
      </c>
      <c r="AI45" s="89" t="str">
        <f>IF('Montážní protokol'!M42&gt;0,'Montážní protokol'!M42,"")</f>
        <v/>
      </c>
      <c r="AJ45" s="89" t="str">
        <f>IF('Montážní protokol'!N42&gt;0,'Montážní protokol'!N42,"")</f>
        <v/>
      </c>
      <c r="AK45" s="89" t="str">
        <f>IF('Montážní protokol'!O42&gt;0,'Montážní protokol'!O42,"")</f>
        <v/>
      </c>
    </row>
    <row r="46" spans="1:37" s="31" customFormat="1" x14ac:dyDescent="0.25">
      <c r="A46" t="str">
        <f>IF('Montážní protokol'!B43&gt;0,'Montážní protokol'!B43,"Smazat řádek před zavedením")</f>
        <v>Smazat řádek před zavedením</v>
      </c>
      <c r="B46" s="75"/>
      <c r="C46" s="75"/>
      <c r="D46" s="75"/>
      <c r="E46" s="75" t="str">
        <f>IF('Montážní protokol'!C43&gt;0,'Montážní protokol'!C43,(IF('Montážní protokol'!D43&gt;0,'Montážní protokol'!D43,"")))</f>
        <v/>
      </c>
      <c r="F46" s="75" t="str">
        <f>IF('Montážní protokol'!D43&gt;0,'Montážní protokol'!D43,"")</f>
        <v/>
      </c>
      <c r="G46" s="75" t="str">
        <f>IF('Montážní protokol'!E43&gt;0,'Montážní protokol'!E43,"")</f>
        <v/>
      </c>
      <c r="H46" s="75" t="str">
        <f>IF('Montážní protokol'!F43&gt;0,'Montážní protokol'!F43,"")</f>
        <v/>
      </c>
      <c r="I46" s="75" t="str">
        <f>IF('Montážní protokol'!G43&gt;0,'Montážní protokol'!G43,"")</f>
        <v/>
      </c>
      <c r="J46" s="75"/>
      <c r="K46" s="75" t="str">
        <f>IF('Montážní protokol'!H43&gt;0,'Montážní protokol'!H43,"")</f>
        <v/>
      </c>
      <c r="L46" s="75" t="str">
        <f>IF('Montážní protokol'!I43&gt;0,'Montážní protokol'!I43,"")</f>
        <v/>
      </c>
      <c r="M46" s="75"/>
      <c r="N46" s="75" t="str">
        <f>IF(A46=Objednávka!$B$8,"Montáž","")</f>
        <v/>
      </c>
      <c r="O46" s="31" t="str">
        <f>IF('Montážní protokol'!J43&gt;0,'Montážní protokol'!J43,"")</f>
        <v/>
      </c>
      <c r="P46" s="31" t="str">
        <f>IF('Montážní protokol'!V43&gt;0,'Montážní protokol'!V43,"")</f>
        <v/>
      </c>
      <c r="Q46" s="31" t="str">
        <f>IF('Montážní protokol'!K43&gt;0,'Montážní protokol'!K43,"")</f>
        <v/>
      </c>
      <c r="R46" s="31" t="str">
        <f>IF('Montážní protokol'!P43&gt;0,'Montážní protokol'!P43,"")</f>
        <v/>
      </c>
      <c r="S46" s="31" t="str">
        <f>IF('Montážní protokol'!Q43&gt;0,'Montážní protokol'!Q43,"")</f>
        <v/>
      </c>
      <c r="T46" s="32"/>
      <c r="U46" s="75" t="str">
        <f>IF('Montážní protokol'!U43&gt;0,'Montážní protokol'!U43,"")</f>
        <v/>
      </c>
      <c r="V46" s="31" t="str">
        <f>IF('Montážní protokol'!W43&gt;0,'Montážní protokol'!W43,"")</f>
        <v/>
      </c>
      <c r="W46" s="84" t="str">
        <f>IF('Montážní protokol'!X43&gt;0,'Montážní protokol'!X43,"")</f>
        <v/>
      </c>
      <c r="X46" s="75" t="str">
        <f>IF('Montážní protokol'!Y43&gt;0,'Montážní protokol'!Y43,"")</f>
        <v/>
      </c>
      <c r="Y46" s="75" t="str">
        <f>IF('Montážní protokol'!Z43&gt;0,'Montážní protokol'!Z43,"")</f>
        <v/>
      </c>
      <c r="Z46" s="75"/>
      <c r="AA46" s="75"/>
      <c r="AB46" s="75"/>
      <c r="AC46" s="75"/>
      <c r="AD46" s="83"/>
      <c r="AE46" s="31" t="str">
        <f>IF('Montážní protokol'!AB43&gt;0,'Montážní protokol'!AB43,"")</f>
        <v/>
      </c>
      <c r="AI46" s="89" t="str">
        <f>IF('Montážní protokol'!M43&gt;0,'Montážní protokol'!M43,"")</f>
        <v/>
      </c>
      <c r="AJ46" s="89" t="str">
        <f>IF('Montážní protokol'!N43&gt;0,'Montážní protokol'!N43,"")</f>
        <v/>
      </c>
      <c r="AK46" s="89" t="str">
        <f>IF('Montážní protokol'!O43&gt;0,'Montážní protokol'!O43,"")</f>
        <v/>
      </c>
    </row>
    <row r="47" spans="1:37" s="31" customFormat="1" x14ac:dyDescent="0.25">
      <c r="A47" t="str">
        <f>IF('Montážní protokol'!B44&gt;0,'Montážní protokol'!B44,"Smazat řádek před zavedením")</f>
        <v>Smazat řádek před zavedením</v>
      </c>
      <c r="B47" s="75"/>
      <c r="C47" s="75"/>
      <c r="D47" s="75"/>
      <c r="E47" s="75" t="str">
        <f>IF('Montážní protokol'!C44&gt;0,'Montážní protokol'!C44,(IF('Montážní protokol'!D44&gt;0,'Montážní protokol'!D44,"")))</f>
        <v/>
      </c>
      <c r="F47" s="75" t="str">
        <f>IF('Montážní protokol'!D44&gt;0,'Montážní protokol'!D44,"")</f>
        <v/>
      </c>
      <c r="G47" s="75" t="str">
        <f>IF('Montážní protokol'!E44&gt;0,'Montážní protokol'!E44,"")</f>
        <v/>
      </c>
      <c r="H47" s="75" t="str">
        <f>IF('Montážní protokol'!F44&gt;0,'Montážní protokol'!F44,"")</f>
        <v/>
      </c>
      <c r="I47" s="75" t="str">
        <f>IF('Montážní protokol'!G44&gt;0,'Montážní protokol'!G44,"")</f>
        <v/>
      </c>
      <c r="J47" s="75"/>
      <c r="K47" s="75" t="str">
        <f>IF('Montážní protokol'!H44&gt;0,'Montážní protokol'!H44,"")</f>
        <v/>
      </c>
      <c r="L47" s="75" t="str">
        <f>IF('Montážní protokol'!I44&gt;0,'Montážní protokol'!I44,"")</f>
        <v/>
      </c>
      <c r="M47" s="75"/>
      <c r="N47" s="75" t="str">
        <f>IF(A47=Objednávka!$B$8,"Montáž","")</f>
        <v/>
      </c>
      <c r="O47" s="31" t="str">
        <f>IF('Montážní protokol'!J44&gt;0,'Montážní protokol'!J44,"")</f>
        <v/>
      </c>
      <c r="P47" s="31" t="str">
        <f>IF('Montážní protokol'!V44&gt;0,'Montážní protokol'!V44,"")</f>
        <v/>
      </c>
      <c r="Q47" s="31" t="str">
        <f>IF('Montážní protokol'!K44&gt;0,'Montážní protokol'!K44,"")</f>
        <v/>
      </c>
      <c r="R47" s="31" t="str">
        <f>IF('Montážní protokol'!P44&gt;0,'Montážní protokol'!P44,"")</f>
        <v/>
      </c>
      <c r="S47" s="31" t="str">
        <f>IF('Montážní protokol'!Q44&gt;0,'Montážní protokol'!Q44,"")</f>
        <v/>
      </c>
      <c r="T47" s="32"/>
      <c r="U47" s="75" t="str">
        <f>IF('Montážní protokol'!U44&gt;0,'Montážní protokol'!U44,"")</f>
        <v/>
      </c>
      <c r="V47" s="31" t="str">
        <f>IF('Montážní protokol'!W44&gt;0,'Montážní protokol'!W44,"")</f>
        <v/>
      </c>
      <c r="W47" s="84" t="str">
        <f>IF('Montážní protokol'!X44&gt;0,'Montážní protokol'!X44,"")</f>
        <v/>
      </c>
      <c r="X47" s="75" t="str">
        <f>IF('Montážní protokol'!Y44&gt;0,'Montážní protokol'!Y44,"")</f>
        <v/>
      </c>
      <c r="Y47" s="75" t="str">
        <f>IF('Montážní protokol'!Z44&gt;0,'Montážní protokol'!Z44,"")</f>
        <v/>
      </c>
      <c r="Z47" s="75"/>
      <c r="AA47" s="75"/>
      <c r="AB47" s="75"/>
      <c r="AC47" s="75"/>
      <c r="AD47" s="83"/>
      <c r="AE47" s="31" t="str">
        <f>IF('Montážní protokol'!AB44&gt;0,'Montážní protokol'!AB44,"")</f>
        <v/>
      </c>
      <c r="AI47" s="89" t="str">
        <f>IF('Montážní protokol'!M44&gt;0,'Montážní protokol'!M44,"")</f>
        <v/>
      </c>
      <c r="AJ47" s="89" t="str">
        <f>IF('Montážní protokol'!N44&gt;0,'Montážní protokol'!N44,"")</f>
        <v/>
      </c>
      <c r="AK47" s="89" t="str">
        <f>IF('Montážní protokol'!O44&gt;0,'Montážní protokol'!O44,"")</f>
        <v/>
      </c>
    </row>
    <row r="48" spans="1:37" s="31" customFormat="1" x14ac:dyDescent="0.25">
      <c r="A48" t="str">
        <f>IF('Montážní protokol'!B45&gt;0,'Montážní protokol'!B45,"Smazat řádek před zavedením")</f>
        <v>Smazat řádek před zavedením</v>
      </c>
      <c r="B48" s="75"/>
      <c r="C48" s="75"/>
      <c r="D48" s="75"/>
      <c r="E48" s="75" t="str">
        <f>IF('Montážní protokol'!C45&gt;0,'Montážní protokol'!C45,(IF('Montážní protokol'!D45&gt;0,'Montážní protokol'!D45,"")))</f>
        <v/>
      </c>
      <c r="F48" s="75" t="str">
        <f>IF('Montážní protokol'!D45&gt;0,'Montážní protokol'!D45,"")</f>
        <v/>
      </c>
      <c r="G48" s="75" t="str">
        <f>IF('Montážní protokol'!E45&gt;0,'Montážní protokol'!E45,"")</f>
        <v/>
      </c>
      <c r="H48" s="75" t="str">
        <f>IF('Montážní protokol'!F45&gt;0,'Montážní protokol'!F45,"")</f>
        <v/>
      </c>
      <c r="I48" s="75" t="str">
        <f>IF('Montážní protokol'!G45&gt;0,'Montážní protokol'!G45,"")</f>
        <v/>
      </c>
      <c r="J48" s="75"/>
      <c r="K48" s="75" t="str">
        <f>IF('Montážní protokol'!H45&gt;0,'Montážní protokol'!H45,"")</f>
        <v/>
      </c>
      <c r="L48" s="75" t="str">
        <f>IF('Montážní protokol'!I45&gt;0,'Montážní protokol'!I45,"")</f>
        <v/>
      </c>
      <c r="M48" s="75"/>
      <c r="N48" s="75" t="str">
        <f>IF(A48=Objednávka!$B$8,"Montáž","")</f>
        <v/>
      </c>
      <c r="O48" s="31" t="str">
        <f>IF('Montážní protokol'!J45&gt;0,'Montážní protokol'!J45,"")</f>
        <v/>
      </c>
      <c r="P48" s="31" t="str">
        <f>IF('Montážní protokol'!V45&gt;0,'Montážní protokol'!V45,"")</f>
        <v/>
      </c>
      <c r="Q48" s="31" t="str">
        <f>IF('Montážní protokol'!K45&gt;0,'Montážní protokol'!K45,"")</f>
        <v/>
      </c>
      <c r="R48" s="31" t="str">
        <f>IF('Montážní protokol'!P45&gt;0,'Montážní protokol'!P45,"")</f>
        <v/>
      </c>
      <c r="S48" s="31" t="str">
        <f>IF('Montážní protokol'!Q45&gt;0,'Montážní protokol'!Q45,"")</f>
        <v/>
      </c>
      <c r="T48" s="32"/>
      <c r="U48" s="75" t="str">
        <f>IF('Montážní protokol'!U45&gt;0,'Montážní protokol'!U45,"")</f>
        <v/>
      </c>
      <c r="V48" s="31" t="str">
        <f>IF('Montážní protokol'!W45&gt;0,'Montážní protokol'!W45,"")</f>
        <v/>
      </c>
      <c r="W48" s="84" t="str">
        <f>IF('Montážní protokol'!X45&gt;0,'Montážní protokol'!X45,"")</f>
        <v/>
      </c>
      <c r="X48" s="75" t="str">
        <f>IF('Montážní protokol'!Y45&gt;0,'Montážní protokol'!Y45,"")</f>
        <v/>
      </c>
      <c r="Y48" s="75" t="str">
        <f>IF('Montážní protokol'!Z45&gt;0,'Montážní protokol'!Z45,"")</f>
        <v/>
      </c>
      <c r="Z48" s="75"/>
      <c r="AA48" s="75"/>
      <c r="AB48" s="75"/>
      <c r="AC48" s="75"/>
      <c r="AD48" s="83"/>
      <c r="AE48" s="31" t="str">
        <f>IF('Montážní protokol'!AB45&gt;0,'Montážní protokol'!AB45,"")</f>
        <v/>
      </c>
      <c r="AI48" s="89" t="str">
        <f>IF('Montážní protokol'!M45&gt;0,'Montážní protokol'!M45,"")</f>
        <v/>
      </c>
      <c r="AJ48" s="89" t="str">
        <f>IF('Montážní protokol'!N45&gt;0,'Montážní protokol'!N45,"")</f>
        <v/>
      </c>
      <c r="AK48" s="89" t="str">
        <f>IF('Montážní protokol'!O45&gt;0,'Montážní protokol'!O45,"")</f>
        <v/>
      </c>
    </row>
    <row r="49" spans="1:89" s="31" customFormat="1" x14ac:dyDescent="0.25">
      <c r="A49" t="str">
        <f>IF('Montážní protokol'!B46&gt;0,'Montážní protokol'!B46,"Smazat řádek před zavedením")</f>
        <v>Smazat řádek před zavedením</v>
      </c>
      <c r="B49" s="75"/>
      <c r="C49" s="75"/>
      <c r="D49" s="75"/>
      <c r="E49" s="75" t="str">
        <f>IF('Montážní protokol'!C46&gt;0,'Montážní protokol'!C46,(IF('Montážní protokol'!D46&gt;0,'Montážní protokol'!D46,"")))</f>
        <v/>
      </c>
      <c r="F49" s="75" t="str">
        <f>IF('Montážní protokol'!D46&gt;0,'Montážní protokol'!D46,"")</f>
        <v/>
      </c>
      <c r="G49" s="75" t="str">
        <f>IF('Montážní protokol'!E46&gt;0,'Montážní protokol'!E46,"")</f>
        <v/>
      </c>
      <c r="H49" s="75" t="str">
        <f>IF('Montážní protokol'!F46&gt;0,'Montážní protokol'!F46,"")</f>
        <v/>
      </c>
      <c r="I49" s="75" t="str">
        <f>IF('Montážní protokol'!G46&gt;0,'Montážní protokol'!G46,"")</f>
        <v/>
      </c>
      <c r="J49" s="75"/>
      <c r="K49" s="75" t="str">
        <f>IF('Montážní protokol'!H46&gt;0,'Montážní protokol'!H46,"")</f>
        <v/>
      </c>
      <c r="L49" s="75" t="str">
        <f>IF('Montážní protokol'!I46&gt;0,'Montážní protokol'!I46,"")</f>
        <v/>
      </c>
      <c r="M49" s="75"/>
      <c r="N49" s="75" t="str">
        <f>IF(A49=Objednávka!$B$8,"Montáž","")</f>
        <v/>
      </c>
      <c r="O49" s="31" t="str">
        <f>IF('Montážní protokol'!J46&gt;0,'Montážní protokol'!J46,"")</f>
        <v/>
      </c>
      <c r="P49" s="31" t="str">
        <f>IF('Montážní protokol'!V46&gt;0,'Montážní protokol'!V46,"")</f>
        <v/>
      </c>
      <c r="Q49" s="31" t="str">
        <f>IF('Montážní protokol'!K46&gt;0,'Montážní protokol'!K46,"")</f>
        <v/>
      </c>
      <c r="R49" s="31" t="str">
        <f>IF('Montážní protokol'!P46&gt;0,'Montážní protokol'!P46,"")</f>
        <v/>
      </c>
      <c r="S49" s="31" t="str">
        <f>IF('Montážní protokol'!Q46&gt;0,'Montážní protokol'!Q46,"")</f>
        <v/>
      </c>
      <c r="T49" s="32"/>
      <c r="U49" s="75" t="str">
        <f>IF('Montážní protokol'!U46&gt;0,'Montážní protokol'!U46,"")</f>
        <v/>
      </c>
      <c r="V49" s="31" t="str">
        <f>IF('Montážní protokol'!W46&gt;0,'Montážní protokol'!W46,"")</f>
        <v/>
      </c>
      <c r="W49" s="84" t="str">
        <f>IF('Montážní protokol'!X46&gt;0,'Montážní protokol'!X46,"")</f>
        <v/>
      </c>
      <c r="X49" s="75" t="str">
        <f>IF('Montážní protokol'!Y46&gt;0,'Montážní protokol'!Y46,"")</f>
        <v/>
      </c>
      <c r="Y49" s="75" t="str">
        <f>IF('Montážní protokol'!Z46&gt;0,'Montážní protokol'!Z46,"")</f>
        <v/>
      </c>
      <c r="Z49" s="75"/>
      <c r="AA49" s="75"/>
      <c r="AB49" s="75"/>
      <c r="AC49" s="75"/>
      <c r="AD49" s="83"/>
      <c r="AE49" s="31" t="str">
        <f>IF('Montážní protokol'!AB46&gt;0,'Montážní protokol'!AB46,"")</f>
        <v/>
      </c>
      <c r="AI49" s="89" t="str">
        <f>IF('Montážní protokol'!M46&gt;0,'Montážní protokol'!M46,"")</f>
        <v/>
      </c>
      <c r="AJ49" s="89" t="str">
        <f>IF('Montážní protokol'!N46&gt;0,'Montážní protokol'!N46,"")</f>
        <v/>
      </c>
      <c r="AK49" s="89" t="str">
        <f>IF('Montážní protokol'!O46&gt;0,'Montážní protokol'!O46,"")</f>
        <v/>
      </c>
    </row>
    <row r="50" spans="1:89" s="31" customFormat="1" x14ac:dyDescent="0.25">
      <c r="A50" t="str">
        <f>IF('Montážní protokol'!B47&gt;0,'Montážní protokol'!B47,"Smazat řádek před zavedením")</f>
        <v>Smazat řádek před zavedením</v>
      </c>
      <c r="B50" s="75"/>
      <c r="C50" s="75"/>
      <c r="D50" s="75"/>
      <c r="E50" s="75" t="str">
        <f>IF('Montážní protokol'!C47&gt;0,'Montážní protokol'!C47,(IF('Montážní protokol'!D47&gt;0,'Montážní protokol'!D47,"")))</f>
        <v/>
      </c>
      <c r="F50" s="75" t="str">
        <f>IF('Montážní protokol'!D47&gt;0,'Montážní protokol'!D47,"")</f>
        <v/>
      </c>
      <c r="G50" s="75" t="str">
        <f>IF('Montážní protokol'!E47&gt;0,'Montážní protokol'!E47,"")</f>
        <v/>
      </c>
      <c r="H50" s="75" t="str">
        <f>IF('Montážní protokol'!F47&gt;0,'Montážní protokol'!F47,"")</f>
        <v/>
      </c>
      <c r="I50" s="75" t="str">
        <f>IF('Montážní protokol'!G47&gt;0,'Montážní protokol'!G47,"")</f>
        <v/>
      </c>
      <c r="J50" s="75"/>
      <c r="K50" s="75" t="str">
        <f>IF('Montážní protokol'!H47&gt;0,'Montážní protokol'!H47,"")</f>
        <v/>
      </c>
      <c r="L50" s="75" t="str">
        <f>IF('Montážní protokol'!I47&gt;0,'Montážní protokol'!I47,"")</f>
        <v/>
      </c>
      <c r="M50" s="75"/>
      <c r="N50" s="75" t="str">
        <f>IF(A50=Objednávka!$B$8,"Montáž","")</f>
        <v/>
      </c>
      <c r="P50" s="31" t="str">
        <f>IF('Montážní protokol'!V47&gt;0,'Montážní protokol'!V47,"")</f>
        <v/>
      </c>
      <c r="S50" s="31" t="str">
        <f>IF('Montážní protokol'!Q47&gt;0,'Montážní protokol'!Q47,"")</f>
        <v/>
      </c>
      <c r="T50" s="32"/>
      <c r="U50" s="75" t="str">
        <f>IF('Montážní protokol'!U47&gt;0,'Montážní protokol'!U47,"")</f>
        <v/>
      </c>
      <c r="V50" s="31" t="str">
        <f>IF('Montážní protokol'!W47&gt;0,'Montážní protokol'!W47,"")</f>
        <v/>
      </c>
      <c r="W50" s="84" t="str">
        <f>IF('Montážní protokol'!X47&gt;0,'Montážní protokol'!X47,"")</f>
        <v/>
      </c>
      <c r="X50" s="75" t="str">
        <f>IF('Montážní protokol'!Y47&gt;0,'Montážní protokol'!Y47,"")</f>
        <v/>
      </c>
      <c r="Y50" s="75" t="str">
        <f>IF('Montážní protokol'!Z47&gt;0,'Montážní protokol'!Z47,"")</f>
        <v/>
      </c>
      <c r="Z50" s="75"/>
      <c r="AA50" s="75"/>
      <c r="AB50" s="75"/>
      <c r="AC50" s="75"/>
      <c r="AD50" s="83"/>
      <c r="AE50" s="31" t="str">
        <f>IF('Montážní protokol'!AB47&gt;0,'Montážní protokol'!AB47,"")</f>
        <v/>
      </c>
      <c r="AI50" s="89" t="str">
        <f>IF('Montážní protokol'!M47&gt;0,'Montážní protokol'!M47,"")</f>
        <v/>
      </c>
      <c r="AJ50" s="89" t="str">
        <f>IF('Montážní protokol'!N47&gt;0,'Montážní protokol'!N47,"")</f>
        <v/>
      </c>
      <c r="AK50" s="89" t="str">
        <f>IF('Montážní protokol'!O47&gt;0,'Montážní protokol'!O47,"")</f>
        <v/>
      </c>
    </row>
    <row r="51" spans="1:89" x14ac:dyDescent="0.25">
      <c r="A51" t="str">
        <f>IF('Montážní protokol'!B48&gt;0,'Montážní protokol'!B48,"Smazat řádek před zavedením")</f>
        <v>Smazat řádek před zavedením</v>
      </c>
      <c r="E51" s="75" t="str">
        <f>IF('Montážní protokol'!C48&gt;0,'Montážní protokol'!C48,(IF('Montážní protokol'!D48&gt;0,'Montážní protokol'!D48,"")))</f>
        <v/>
      </c>
      <c r="F51" s="75" t="str">
        <f>IF('Montážní protokol'!D48&gt;0,'Montážní protokol'!D48,"")</f>
        <v/>
      </c>
      <c r="G51" s="75" t="str">
        <f>IF('Montážní protokol'!E48&gt;0,'Montážní protokol'!E48,"")</f>
        <v/>
      </c>
      <c r="H51" s="75" t="str">
        <f>IF('Montážní protokol'!F48&gt;0,'Montážní protokol'!F48,"")</f>
        <v/>
      </c>
      <c r="I51" s="75" t="str">
        <f>IF('Montážní protokol'!G48&gt;0,'Montážní protokol'!G48,"")</f>
        <v/>
      </c>
      <c r="J51" s="75"/>
      <c r="K51" s="75" t="str">
        <f>IF('Montážní protokol'!H48&gt;0,'Montážní protokol'!H48,"")</f>
        <v/>
      </c>
      <c r="L51" s="75" t="str">
        <f>IF('Montážní protokol'!I48&gt;0,'Montážní protokol'!I48,"")</f>
        <v/>
      </c>
      <c r="M51" s="75"/>
      <c r="N51" s="75" t="str">
        <f>IF(A51=Objednávka!$B$8,"Montáž","")</f>
        <v/>
      </c>
      <c r="O51" s="31"/>
      <c r="P51" s="31" t="str">
        <f>IF('Montážní protokol'!V48&gt;0,'Montážní protokol'!V48,"")</f>
        <v/>
      </c>
      <c r="Q51" s="31"/>
      <c r="R51" s="31"/>
      <c r="S51" s="31" t="str">
        <f>IF('Montážní protokol'!Q48&gt;0,'Montážní protokol'!Q48,"")</f>
        <v/>
      </c>
      <c r="T51" s="32"/>
      <c r="U51" s="75" t="str">
        <f>IF('Montážní protokol'!U48&gt;0,'Montážní protokol'!U48,"")</f>
        <v/>
      </c>
      <c r="V51" s="31" t="str">
        <f>IF('Montážní protokol'!W48&gt;0,'Montážní protokol'!W48,"")</f>
        <v/>
      </c>
      <c r="W51" s="84" t="str">
        <f>IF('Montážní protokol'!X48&gt;0,'Montážní protokol'!X48,"")</f>
        <v/>
      </c>
      <c r="X51" s="75" t="str">
        <f>IF('Montážní protokol'!Y48&gt;0,'Montážní protokol'!Y48,"")</f>
        <v/>
      </c>
      <c r="Y51" s="75" t="str">
        <f>IF('Montážní protokol'!Z48&gt;0,'Montážní protokol'!Z48,"")</f>
        <v/>
      </c>
      <c r="Z51" s="75"/>
      <c r="AA51" s="75"/>
      <c r="AB51" s="75"/>
      <c r="AC51" s="75"/>
      <c r="AE51" s="31" t="str">
        <f>IF('Montážní protokol'!AB48&gt;0,'Montážní protokol'!AB48,"")</f>
        <v/>
      </c>
      <c r="AF51" s="31"/>
      <c r="AG51" s="31"/>
      <c r="AH51" s="31"/>
      <c r="AI51" s="89" t="str">
        <f>IF('Montážní protokol'!M48&gt;0,'Montážní protokol'!M48,"")</f>
        <v/>
      </c>
      <c r="AJ51" s="89" t="str">
        <f>IF('Montážní protokol'!N48&gt;0,'Montážní protokol'!N48,"")</f>
        <v/>
      </c>
      <c r="AK51" s="89" t="str">
        <f>IF('Montážní protokol'!O48&gt;0,'Montážní protokol'!O48,"")</f>
        <v/>
      </c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</row>
    <row r="52" spans="1:89" x14ac:dyDescent="0.25">
      <c r="A52" t="str">
        <f>IF('Montážní protokol'!B49&gt;0,'Montážní protokol'!B49,"Smazat řádek před zavedením")</f>
        <v>Smazat řádek před zavedením</v>
      </c>
      <c r="E52" s="75" t="str">
        <f>IF('Montážní protokol'!C49&gt;0,'Montážní protokol'!C49,(IF('Montážní protokol'!D49&gt;0,'Montážní protokol'!D49,"")))</f>
        <v/>
      </c>
      <c r="F52" s="75" t="str">
        <f>IF('Montážní protokol'!D49&gt;0,'Montážní protokol'!D49,"")</f>
        <v/>
      </c>
      <c r="G52" s="75" t="str">
        <f>IF('Montážní protokol'!E49&gt;0,'Montážní protokol'!E49,"")</f>
        <v/>
      </c>
      <c r="H52" s="75" t="str">
        <f>IF('Montážní protokol'!F49&gt;0,'Montážní protokol'!F49,"")</f>
        <v/>
      </c>
      <c r="I52" s="75" t="str">
        <f>IF('Montážní protokol'!G49&gt;0,'Montážní protokol'!G49,"")</f>
        <v/>
      </c>
      <c r="J52" s="75"/>
      <c r="K52" s="75" t="str">
        <f>IF('Montážní protokol'!H49&gt;0,'Montážní protokol'!H49,"")</f>
        <v/>
      </c>
      <c r="L52" s="75" t="str">
        <f>IF('Montážní protokol'!I49&gt;0,'Montážní protokol'!I49,"")</f>
        <v/>
      </c>
      <c r="M52" s="75"/>
      <c r="N52" s="75" t="str">
        <f>IF(A52=Objednávka!$B$8,"Montáž","")</f>
        <v/>
      </c>
      <c r="O52" s="31"/>
      <c r="P52" s="31" t="str">
        <f>IF('Montážní protokol'!V49&gt;0,'Montážní protokol'!V49,"")</f>
        <v/>
      </c>
      <c r="Q52" s="31"/>
      <c r="R52" s="31"/>
      <c r="S52" s="31" t="str">
        <f>IF('Montážní protokol'!Q49&gt;0,'Montážní protokol'!Q49,"")</f>
        <v/>
      </c>
      <c r="T52" s="32"/>
      <c r="U52" s="75" t="str">
        <f>IF('Montážní protokol'!U49&gt;0,'Montážní protokol'!U49,"")</f>
        <v/>
      </c>
      <c r="V52" s="31" t="str">
        <f>IF('Montážní protokol'!W49&gt;0,'Montážní protokol'!W49,"")</f>
        <v/>
      </c>
      <c r="W52" s="84" t="str">
        <f>IF('Montážní protokol'!X49&gt;0,'Montážní protokol'!X49,"")</f>
        <v/>
      </c>
      <c r="X52" s="75" t="str">
        <f>IF('Montážní protokol'!Y49&gt;0,'Montážní protokol'!Y49,"")</f>
        <v/>
      </c>
      <c r="Y52" s="75" t="str">
        <f>IF('Montážní protokol'!Z49&gt;0,'Montážní protokol'!Z49,"")</f>
        <v/>
      </c>
      <c r="Z52" s="75" t="str">
        <f>IF('Montážní protokol'!M49&gt;0,'Montážní protokol'!M49,"")</f>
        <v/>
      </c>
      <c r="AA52" s="75" t="str">
        <f>IF('Montážní protokol'!N49&gt;0,'Montážní protokol'!N49,"")</f>
        <v/>
      </c>
      <c r="AB52" s="75"/>
      <c r="AC52" s="75"/>
      <c r="AE52" s="31" t="str">
        <f>IF('Montážní protokol'!AB49&gt;0,'Montážní protokol'!AB49,"")</f>
        <v/>
      </c>
      <c r="AF52" s="31"/>
      <c r="AG52" s="31"/>
      <c r="AH52" s="31"/>
      <c r="AI52" s="89" t="str">
        <f>IF('Montážní protokol'!M49&gt;0,'Montážní protokol'!M49,"")</f>
        <v/>
      </c>
      <c r="AJ52" s="89" t="str">
        <f>IF('Montážní protokol'!N49&gt;0,'Montážní protokol'!N49,"")</f>
        <v/>
      </c>
      <c r="AK52" s="89" t="str">
        <f>IF('Montážní protokol'!O49&gt;0,'Montážní protokol'!O49,"")</f>
        <v/>
      </c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</row>
    <row r="53" spans="1:89" x14ac:dyDescent="0.25">
      <c r="A53" t="str">
        <f>IF('Montážní protokol'!B50&gt;0,'Montážní protokol'!B50,"Smazat řádek před zavedením")</f>
        <v>Smazat řádek před zavedením</v>
      </c>
      <c r="E53" s="75" t="str">
        <f>IF('Montážní protokol'!C50&gt;0,'Montážní protokol'!C50,(IF('Montážní protokol'!D50&gt;0,'Montážní protokol'!D50,"")))</f>
        <v/>
      </c>
      <c r="F53" s="75" t="str">
        <f>IF('Montážní protokol'!D50&gt;0,'Montážní protokol'!D50,"")</f>
        <v/>
      </c>
      <c r="G53" s="75" t="str">
        <f>IF('Montážní protokol'!E50&gt;0,'Montážní protokol'!E50,"")</f>
        <v/>
      </c>
      <c r="H53" s="75" t="str">
        <f>IF('Montážní protokol'!F50&gt;0,'Montážní protokol'!F50,"")</f>
        <v/>
      </c>
      <c r="I53" s="75" t="str">
        <f>IF('Montážní protokol'!G50&gt;0,'Montážní protokol'!G50,"")</f>
        <v/>
      </c>
      <c r="J53" s="75"/>
      <c r="K53" s="75" t="str">
        <f>IF('Montážní protokol'!H50&gt;0,'Montážní protokol'!H50,"")</f>
        <v/>
      </c>
      <c r="L53" s="75" t="str">
        <f>IF('Montážní protokol'!I50&gt;0,'Montážní protokol'!I50,"")</f>
        <v/>
      </c>
      <c r="M53" s="75"/>
      <c r="N53" s="75" t="str">
        <f>IF(A53=Objednávka!$B$8,"Montáž","")</f>
        <v/>
      </c>
      <c r="O53" s="31"/>
      <c r="P53" s="31" t="str">
        <f>IF('Montážní protokol'!V50&gt;0,'Montážní protokol'!V50,"")</f>
        <v/>
      </c>
      <c r="Q53" s="31"/>
      <c r="R53" s="31"/>
      <c r="S53" s="31" t="str">
        <f>IF('Montážní protokol'!Q50&gt;0,'Montážní protokol'!Q50,"")</f>
        <v/>
      </c>
      <c r="T53" s="32"/>
      <c r="U53" s="75" t="str">
        <f>IF('Montážní protokol'!U50&gt;0,'Montážní protokol'!U50,"")</f>
        <v/>
      </c>
      <c r="V53" s="31" t="str">
        <f>IF('Montážní protokol'!W50&gt;0,'Montážní protokol'!W50,"")</f>
        <v/>
      </c>
      <c r="W53" s="84" t="str">
        <f>IF('Montážní protokol'!X50&gt;0,'Montážní protokol'!X50,"")</f>
        <v/>
      </c>
      <c r="X53" s="75" t="str">
        <f>IF('Montážní protokol'!Y50&gt;0,'Montážní protokol'!Y50,"")</f>
        <v/>
      </c>
      <c r="Y53" s="75" t="str">
        <f>IF('Montážní protokol'!Z50&gt;0,'Montážní protokol'!Z50,"")</f>
        <v/>
      </c>
      <c r="Z53" s="75" t="str">
        <f>IF('Montážní protokol'!M50&gt;0,'Montážní protokol'!M50,"")</f>
        <v/>
      </c>
      <c r="AA53" s="75" t="str">
        <f>IF('Montážní protokol'!N50&gt;0,'Montážní protokol'!N50,"")</f>
        <v/>
      </c>
      <c r="AB53" s="75"/>
      <c r="AC53" s="75"/>
      <c r="AE53" s="31" t="str">
        <f>IF('Montážní protokol'!AB50&gt;0,'Montážní protokol'!AB50,"")</f>
        <v/>
      </c>
      <c r="AF53" s="31"/>
      <c r="AG53" s="31"/>
      <c r="AH53" s="31"/>
      <c r="AI53" s="89" t="str">
        <f>IF('Montážní protokol'!M50&gt;0,'Montážní protokol'!M50,"")</f>
        <v/>
      </c>
      <c r="AJ53" s="89" t="str">
        <f>IF('Montážní protokol'!N50&gt;0,'Montážní protokol'!N50,"")</f>
        <v/>
      </c>
      <c r="AK53" s="89" t="str">
        <f>IF('Montážní protokol'!O50&gt;0,'Montážní protokol'!O50,"")</f>
        <v/>
      </c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</row>
    <row r="54" spans="1:89" x14ac:dyDescent="0.25">
      <c r="A54" t="str">
        <f>IF('Montážní protokol'!B51&gt;0,'Montážní protokol'!B51,"Smazat řádek před zavedením")</f>
        <v>Smazat řádek před zavedením</v>
      </c>
      <c r="E54" s="75" t="str">
        <f>IF('Montážní protokol'!C51&gt;0,'Montážní protokol'!C51,(IF('Montážní protokol'!D51&gt;0,'Montážní protokol'!D51,"")))</f>
        <v/>
      </c>
      <c r="F54" s="75" t="str">
        <f>IF('Montážní protokol'!D51&gt;0,'Montážní protokol'!D51,"")</f>
        <v/>
      </c>
      <c r="G54" s="75" t="str">
        <f>IF('Montážní protokol'!E51&gt;0,'Montážní protokol'!E51,"")</f>
        <v/>
      </c>
      <c r="H54" s="75" t="str">
        <f>IF('Montážní protokol'!F51&gt;0,'Montážní protokol'!F51,"")</f>
        <v/>
      </c>
      <c r="I54" s="75" t="str">
        <f>IF('Montážní protokol'!G51&gt;0,'Montážní protokol'!G51,"")</f>
        <v/>
      </c>
      <c r="J54" s="75"/>
      <c r="K54" s="75" t="str">
        <f>IF('Montážní protokol'!H51&gt;0,'Montážní protokol'!H51,"")</f>
        <v/>
      </c>
      <c r="L54" s="75" t="str">
        <f>IF('Montážní protokol'!I51&gt;0,'Montážní protokol'!I51,"")</f>
        <v/>
      </c>
      <c r="M54" s="75"/>
      <c r="N54" s="75" t="str">
        <f>IF(A54=Objednávka!$B$8,"Montáž","")</f>
        <v/>
      </c>
      <c r="O54" s="31"/>
      <c r="P54" s="31" t="str">
        <f>IF('Montážní protokol'!V51&gt;0,'Montážní protokol'!V51,"")</f>
        <v/>
      </c>
      <c r="Q54" s="31"/>
      <c r="R54" s="31"/>
      <c r="S54" s="31" t="str">
        <f>IF('Montážní protokol'!Q51&gt;0,'Montážní protokol'!Q51,"")</f>
        <v/>
      </c>
      <c r="T54" s="32"/>
      <c r="U54" s="75" t="str">
        <f>IF('Montážní protokol'!U51&gt;0,'Montážní protokol'!U51,"")</f>
        <v/>
      </c>
      <c r="V54" s="31" t="str">
        <f>IF('Montážní protokol'!W51&gt;0,'Montážní protokol'!W51,"")</f>
        <v/>
      </c>
      <c r="W54" s="84" t="str">
        <f>IF('Montážní protokol'!X51&gt;0,'Montážní protokol'!X51,"")</f>
        <v/>
      </c>
      <c r="X54" s="75" t="str">
        <f>IF('Montážní protokol'!Y51&gt;0,'Montážní protokol'!Y51,"")</f>
        <v/>
      </c>
      <c r="Y54" s="75" t="str">
        <f>IF('Montážní protokol'!Z51&gt;0,'Montážní protokol'!Z51,"")</f>
        <v/>
      </c>
      <c r="Z54" s="75" t="str">
        <f>IF('Montážní protokol'!M51&gt;0,'Montážní protokol'!M51,"")</f>
        <v/>
      </c>
      <c r="AA54" s="75" t="str">
        <f>IF('Montážní protokol'!N51&gt;0,'Montážní protokol'!N51,"")</f>
        <v/>
      </c>
      <c r="AB54" s="75"/>
      <c r="AC54" s="75"/>
      <c r="AE54" s="31" t="str">
        <f>IF('Montážní protokol'!AB51&gt;0,'Montážní protokol'!AB51,"")</f>
        <v/>
      </c>
      <c r="AF54" s="31"/>
      <c r="AG54" s="31"/>
      <c r="AH54" s="31"/>
      <c r="AI54" s="89" t="str">
        <f>IF('Montážní protokol'!M51&gt;0,'Montážní protokol'!M51,"")</f>
        <v/>
      </c>
      <c r="AJ54" s="89" t="str">
        <f>IF('Montážní protokol'!N51&gt;0,'Montážní protokol'!N51,"")</f>
        <v/>
      </c>
      <c r="AK54" s="89" t="str">
        <f>IF('Montážní protokol'!O51&gt;0,'Montážní protokol'!O51,"")</f>
        <v/>
      </c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</row>
    <row r="55" spans="1:89" x14ac:dyDescent="0.25">
      <c r="N55" s="75"/>
      <c r="AJ55" s="89"/>
    </row>
  </sheetData>
  <sheetProtection formatCells="0" formatColumns="0" formatRows="0" insertColumns="0" insertRows="0" insertHyperlinks="0" deleteColumns="0" deleteRows="0" sort="0" autoFilter="0" pivotTables="0"/>
  <protectedRanges>
    <protectedRange sqref="AC4:AD4 AC55:AD500 AD5:AD54" name="pd9d2ff3cdce50a05d8121a89fea38aa4_1"/>
  </protectedRanges>
  <autoFilter ref="B4:I4" xr:uid="{00000000-0009-0000-0000-000000000000}"/>
  <mergeCells count="2">
    <mergeCell ref="AE4:AH4"/>
    <mergeCell ref="AE3:AH3"/>
  </mergeCells>
  <dataValidations count="2">
    <dataValidation type="list" allowBlank="1" showInputMessage="1" showErrorMessage="1" sqref="N4:Q4" xr:uid="{00000000-0002-0000-0000-000000000000}">
      <formula1>#REF!</formula1>
    </dataValidation>
    <dataValidation errorStyle="information" allowBlank="1" showInputMessage="1" showErrorMessage="1" sqref="I5:I54" xr:uid="{18DF66E9-0CF1-40AA-A510-2435F178F086}"/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allowBlank="1" showInputMessage="1" showErrorMessage="1" xr:uid="{00000000-0002-0000-0000-000004000000}">
          <x14:formula1>
            <xm:f>combo_values!$A$1:$A$26</xm:f>
          </x14:formula1>
          <xm:sqref>I55:I1000</xm:sqref>
        </x14:dataValidation>
        <x14:dataValidation type="list" errorStyle="information" allowBlank="1" showInputMessage="1" showErrorMessage="1" xr:uid="{00000000-0002-0000-0000-000006000000}">
          <x14:formula1>
            <xm:f>combo_values!$C$1:$C$6</xm:f>
          </x14:formula1>
          <xm:sqref>P55:P1000</xm:sqref>
        </x14:dataValidation>
        <x14:dataValidation type="list" errorStyle="information" allowBlank="1" showInputMessage="1" showErrorMessage="1" xr:uid="{00000000-0002-0000-0000-000008000000}">
          <x14:formula1>
            <xm:f>combo_values!$B$1:$B$2</xm:f>
          </x14:formula1>
          <xm:sqref>AC5:AC54 Z5:AA1000</xm:sqref>
        </x14:dataValidation>
        <x14:dataValidation type="list" errorStyle="information" allowBlank="1" showInputMessage="1" showErrorMessage="1" xr:uid="{00000000-0002-0000-0000-00000C000000}">
          <x14:formula1>
            <xm:f>combo_values!$D$1:$D$4</xm:f>
          </x14:formula1>
          <xm:sqref>AB5:AB1000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5203-84A1-4015-97FD-FAD757871B11}">
  <dimension ref="A1:K111"/>
  <sheetViews>
    <sheetView workbookViewId="0">
      <selection activeCell="N19" sqref="N19"/>
    </sheetView>
  </sheetViews>
  <sheetFormatPr defaultColWidth="10.109375" defaultRowHeight="12" x14ac:dyDescent="0.25"/>
  <cols>
    <col min="1" max="1" width="13.33203125" style="45" customWidth="1"/>
    <col min="2" max="2" width="9.6640625" style="45" customWidth="1"/>
    <col min="3" max="3" width="10.6640625" style="45" customWidth="1"/>
    <col min="4" max="4" width="8.44140625" style="45" customWidth="1"/>
    <col min="5" max="5" width="13.88671875" style="45" customWidth="1"/>
    <col min="6" max="6" width="13.109375" style="45" customWidth="1"/>
    <col min="7" max="7" width="9.21875" style="45" customWidth="1"/>
    <col min="8" max="8" width="8.109375" style="45" customWidth="1"/>
    <col min="9" max="9" width="7.5546875" style="45" customWidth="1"/>
    <col min="10" max="10" width="13.88671875" style="45" customWidth="1"/>
    <col min="11" max="16384" width="10.109375" style="45"/>
  </cols>
  <sheetData>
    <row r="1" spans="1:11" ht="38.25" customHeight="1" x14ac:dyDescent="0.25">
      <c r="A1" s="100"/>
      <c r="B1" s="101"/>
      <c r="C1" s="101"/>
      <c r="D1" s="101"/>
      <c r="E1" s="101"/>
      <c r="F1" s="101"/>
      <c r="G1" s="101"/>
      <c r="H1" s="101"/>
      <c r="I1" s="101"/>
      <c r="J1" s="101"/>
    </row>
    <row r="2" spans="1:11" ht="12" customHeight="1" x14ac:dyDescent="0.25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1" ht="20.25" customHeight="1" x14ac:dyDescent="0.25">
      <c r="A3" s="128" t="s">
        <v>112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1" ht="22.5" customHeight="1" x14ac:dyDescent="0.25">
      <c r="A4" s="129" t="s">
        <v>113</v>
      </c>
      <c r="B4" s="129"/>
      <c r="C4" s="130"/>
      <c r="D4" s="131"/>
      <c r="E4" s="132"/>
      <c r="F4" s="133" t="s">
        <v>114</v>
      </c>
      <c r="G4" s="134"/>
      <c r="H4" s="134"/>
      <c r="I4" s="134"/>
      <c r="J4" s="134"/>
    </row>
    <row r="5" spans="1:11" ht="21" customHeight="1" x14ac:dyDescent="0.25">
      <c r="A5" s="113"/>
      <c r="B5" s="134"/>
      <c r="C5" s="134"/>
      <c r="D5" s="134"/>
      <c r="E5" s="135" t="s">
        <v>115</v>
      </c>
      <c r="F5" s="135"/>
      <c r="G5" s="135"/>
      <c r="H5" s="135"/>
      <c r="I5" s="135"/>
      <c r="J5" s="135"/>
    </row>
    <row r="6" spans="1:11" ht="18.75" customHeight="1" x14ac:dyDescent="0.3">
      <c r="A6" s="136" t="s">
        <v>116</v>
      </c>
      <c r="B6" s="134"/>
      <c r="C6" s="134"/>
      <c r="D6" s="134"/>
      <c r="E6" s="134"/>
      <c r="F6" s="134"/>
      <c r="G6" s="134"/>
      <c r="H6" s="134"/>
      <c r="I6" s="134"/>
      <c r="J6" s="134"/>
    </row>
    <row r="7" spans="1:11" ht="12.75" customHeight="1" thickBot="1" x14ac:dyDescent="0.3">
      <c r="A7" s="137"/>
      <c r="B7" s="137"/>
      <c r="C7" s="137"/>
      <c r="D7" s="137"/>
      <c r="E7" s="137"/>
      <c r="F7" s="137"/>
      <c r="G7" s="137"/>
      <c r="H7" s="137"/>
      <c r="I7" s="137"/>
      <c r="J7" s="137"/>
    </row>
    <row r="8" spans="1:11" ht="20.100000000000001" customHeight="1" x14ac:dyDescent="0.25">
      <c r="A8" s="33" t="s">
        <v>117</v>
      </c>
      <c r="B8" s="138"/>
      <c r="C8" s="138"/>
      <c r="D8" s="138"/>
      <c r="E8" s="138"/>
      <c r="F8" s="138"/>
      <c r="G8" s="138"/>
      <c r="H8" s="138"/>
      <c r="I8" s="138"/>
      <c r="J8" s="138"/>
    </row>
    <row r="9" spans="1:11" ht="20.100000000000001" customHeight="1" x14ac:dyDescent="0.25">
      <c r="A9" s="34" t="s">
        <v>118</v>
      </c>
      <c r="B9" s="117"/>
      <c r="C9" s="117"/>
      <c r="D9" s="117"/>
      <c r="E9" s="117"/>
      <c r="F9" s="117"/>
      <c r="G9" s="117"/>
      <c r="H9" s="117"/>
      <c r="I9" s="117"/>
      <c r="J9" s="117"/>
    </row>
    <row r="10" spans="1:11" ht="20.100000000000001" customHeight="1" x14ac:dyDescent="0.25">
      <c r="A10" s="34" t="s">
        <v>119</v>
      </c>
      <c r="B10" s="117"/>
      <c r="C10" s="117"/>
      <c r="D10" s="117"/>
      <c r="E10" s="117"/>
      <c r="F10" s="117"/>
      <c r="G10" s="117"/>
      <c r="H10" s="117"/>
      <c r="I10" s="117"/>
      <c r="J10" s="117"/>
    </row>
    <row r="11" spans="1:11" ht="20.100000000000001" customHeight="1" x14ac:dyDescent="0.25">
      <c r="A11" s="34" t="s">
        <v>120</v>
      </c>
      <c r="B11" s="118"/>
      <c r="C11" s="117"/>
      <c r="D11" s="117"/>
      <c r="E11" s="117"/>
      <c r="F11" s="117"/>
      <c r="G11" s="117"/>
      <c r="H11" s="117"/>
      <c r="I11" s="117"/>
      <c r="J11" s="117"/>
    </row>
    <row r="12" spans="1:11" ht="20.100000000000001" customHeight="1" thickBot="1" x14ac:dyDescent="0.3">
      <c r="A12" s="35" t="s">
        <v>121</v>
      </c>
      <c r="B12" s="119"/>
      <c r="C12" s="120"/>
      <c r="D12" s="120"/>
      <c r="E12" s="120"/>
      <c r="F12" s="120"/>
      <c r="G12" s="120"/>
      <c r="H12" s="120"/>
      <c r="I12" s="120"/>
      <c r="J12" s="121"/>
    </row>
    <row r="13" spans="1:11" ht="24.75" customHeight="1" thickBot="1" x14ac:dyDescent="0.3">
      <c r="A13" s="122"/>
      <c r="B13" s="122"/>
      <c r="C13" s="122"/>
      <c r="D13" s="122"/>
      <c r="E13" s="122"/>
      <c r="F13" s="122"/>
      <c r="G13" s="122"/>
      <c r="H13" s="122"/>
      <c r="I13" s="122"/>
      <c r="J13" s="122"/>
    </row>
    <row r="14" spans="1:11" s="51" customFormat="1" ht="35.1" customHeight="1" thickBot="1" x14ac:dyDescent="0.3">
      <c r="A14" s="123" t="s">
        <v>122</v>
      </c>
      <c r="B14" s="124"/>
      <c r="C14" s="124"/>
      <c r="D14" s="124"/>
      <c r="E14" s="124"/>
      <c r="F14" s="125"/>
      <c r="G14" s="68" t="s">
        <v>123</v>
      </c>
      <c r="H14" s="68" t="s">
        <v>124</v>
      </c>
      <c r="I14" s="69" t="s">
        <v>125</v>
      </c>
      <c r="J14" s="69" t="s">
        <v>126</v>
      </c>
      <c r="K14" s="50"/>
    </row>
    <row r="15" spans="1:11" ht="15" customHeight="1" x14ac:dyDescent="0.3">
      <c r="A15" s="126" t="s">
        <v>127</v>
      </c>
      <c r="B15" s="127"/>
      <c r="C15" s="127"/>
      <c r="D15" s="127"/>
      <c r="E15" s="127"/>
      <c r="F15" s="127"/>
      <c r="G15" s="59"/>
      <c r="H15" s="60"/>
      <c r="I15" s="60"/>
      <c r="J15" s="66"/>
    </row>
    <row r="16" spans="1:11" ht="15" customHeight="1" x14ac:dyDescent="0.3">
      <c r="A16" s="115" t="s">
        <v>128</v>
      </c>
      <c r="B16" s="116"/>
      <c r="C16" s="116"/>
      <c r="D16" s="116"/>
      <c r="E16" s="116"/>
      <c r="F16" s="116"/>
      <c r="G16" s="36"/>
      <c r="H16" s="37"/>
      <c r="I16" s="37"/>
      <c r="J16" s="38"/>
    </row>
    <row r="17" spans="1:11" ht="15" customHeight="1" x14ac:dyDescent="0.3">
      <c r="A17" s="115" t="s">
        <v>129</v>
      </c>
      <c r="B17" s="116"/>
      <c r="C17" s="116"/>
      <c r="D17" s="116"/>
      <c r="E17" s="116"/>
      <c r="F17" s="116"/>
      <c r="G17" s="36"/>
      <c r="H17" s="37"/>
      <c r="I17" s="37"/>
      <c r="J17" s="38"/>
    </row>
    <row r="18" spans="1:11" ht="15" customHeight="1" x14ac:dyDescent="0.3">
      <c r="A18" s="107" t="s">
        <v>130</v>
      </c>
      <c r="B18" s="108"/>
      <c r="C18" s="108"/>
      <c r="D18" s="108"/>
      <c r="E18" s="108"/>
      <c r="F18" s="108"/>
      <c r="G18" s="53"/>
      <c r="H18" s="54"/>
      <c r="I18" s="54"/>
      <c r="J18" s="38"/>
    </row>
    <row r="19" spans="1:11" ht="15" customHeight="1" x14ac:dyDescent="0.3">
      <c r="A19" s="107" t="s">
        <v>131</v>
      </c>
      <c r="B19" s="108"/>
      <c r="C19" s="108"/>
      <c r="D19" s="108"/>
      <c r="E19" s="108"/>
      <c r="F19" s="108"/>
      <c r="G19" s="36"/>
      <c r="H19" s="54"/>
      <c r="I19" s="54"/>
      <c r="J19" s="38"/>
    </row>
    <row r="20" spans="1:11" ht="15" customHeight="1" x14ac:dyDescent="0.3">
      <c r="A20" s="107" t="s">
        <v>132</v>
      </c>
      <c r="B20" s="108"/>
      <c r="C20" s="108"/>
      <c r="D20" s="108"/>
      <c r="E20" s="108"/>
      <c r="F20" s="108"/>
      <c r="G20" s="36"/>
      <c r="H20" s="54"/>
      <c r="I20" s="54"/>
      <c r="J20" s="38"/>
    </row>
    <row r="21" spans="1:11" ht="15" customHeight="1" x14ac:dyDescent="0.3">
      <c r="A21" s="105" t="s">
        <v>133</v>
      </c>
      <c r="B21" s="106"/>
      <c r="C21" s="106"/>
      <c r="D21" s="106"/>
      <c r="E21" s="106"/>
      <c r="F21" s="106"/>
      <c r="G21" s="53"/>
      <c r="H21" s="54"/>
      <c r="I21" s="54"/>
      <c r="J21" s="38"/>
    </row>
    <row r="22" spans="1:11" ht="15" customHeight="1" x14ac:dyDescent="0.3">
      <c r="A22" s="105" t="s">
        <v>134</v>
      </c>
      <c r="B22" s="106"/>
      <c r="C22" s="106"/>
      <c r="D22" s="106"/>
      <c r="E22" s="106"/>
      <c r="F22" s="106"/>
      <c r="G22" s="55"/>
      <c r="H22" s="56"/>
      <c r="I22" s="56"/>
      <c r="J22" s="38"/>
    </row>
    <row r="23" spans="1:11" ht="15" customHeight="1" x14ac:dyDescent="0.3">
      <c r="A23" s="107" t="s">
        <v>135</v>
      </c>
      <c r="B23" s="108"/>
      <c r="C23" s="108"/>
      <c r="D23" s="108"/>
      <c r="E23" s="108"/>
      <c r="F23" s="108"/>
      <c r="G23" s="57"/>
      <c r="H23" s="58"/>
      <c r="I23" s="58"/>
      <c r="J23" s="67" t="s">
        <v>136</v>
      </c>
    </row>
    <row r="24" spans="1:11" ht="15" customHeight="1" thickBot="1" x14ac:dyDescent="0.35">
      <c r="A24" s="109" t="s">
        <v>126</v>
      </c>
      <c r="B24" s="110"/>
      <c r="C24" s="110"/>
      <c r="D24" s="110"/>
      <c r="E24" s="110"/>
      <c r="F24" s="110"/>
      <c r="G24" s="39"/>
      <c r="H24" s="40"/>
      <c r="I24" s="71">
        <f>I15+I18</f>
        <v>0</v>
      </c>
      <c r="J24" s="41">
        <f>SUM(J15:J23)</f>
        <v>0</v>
      </c>
    </row>
    <row r="25" spans="1:11" ht="13.5" customHeight="1" x14ac:dyDescent="0.25">
      <c r="A25" s="111"/>
      <c r="B25" s="112"/>
      <c r="C25" s="112"/>
      <c r="D25" s="112"/>
      <c r="E25" s="112"/>
      <c r="F25" s="112"/>
      <c r="G25" s="112"/>
      <c r="H25" s="112"/>
      <c r="I25" s="112"/>
      <c r="J25" s="112"/>
    </row>
    <row r="26" spans="1:11" ht="15" customHeight="1" x14ac:dyDescent="0.3">
      <c r="A26" s="42" t="s">
        <v>137</v>
      </c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1" ht="30" customHeight="1" x14ac:dyDescent="0.25">
      <c r="A27" s="114"/>
      <c r="B27" s="114"/>
      <c r="C27" s="114"/>
      <c r="D27" s="114"/>
      <c r="E27" s="114"/>
      <c r="F27" s="114"/>
      <c r="G27" s="114"/>
      <c r="H27" s="114"/>
      <c r="I27" s="114"/>
      <c r="J27" s="114"/>
    </row>
    <row r="28" spans="1:11" ht="13.95" customHeight="1" x14ac:dyDescent="0.25">
      <c r="A28" s="103" t="s">
        <v>141</v>
      </c>
      <c r="B28" s="104"/>
      <c r="C28" s="104"/>
      <c r="D28" s="104"/>
      <c r="E28" s="104"/>
      <c r="F28" s="104"/>
      <c r="G28" s="104"/>
      <c r="H28" s="104"/>
      <c r="I28" s="104"/>
      <c r="J28" s="104"/>
      <c r="K28" s="49"/>
    </row>
    <row r="29" spans="1:11" ht="13.8" x14ac:dyDescent="0.3">
      <c r="A29" s="43"/>
      <c r="B29" s="62"/>
      <c r="C29" s="63"/>
      <c r="D29" s="63"/>
      <c r="E29" s="62"/>
      <c r="F29" s="63"/>
      <c r="G29" s="63"/>
      <c r="H29" s="62"/>
      <c r="I29" s="63"/>
      <c r="J29" s="63"/>
      <c r="K29" s="49"/>
    </row>
    <row r="30" spans="1:11" ht="13.8" x14ac:dyDescent="0.3">
      <c r="A30" s="44"/>
      <c r="B30" s="64"/>
      <c r="C30" s="65"/>
      <c r="D30" s="65"/>
      <c r="E30" s="64"/>
      <c r="F30" s="65"/>
      <c r="G30" s="65"/>
      <c r="H30" s="64"/>
      <c r="I30" s="65"/>
      <c r="J30" s="65"/>
      <c r="K30" s="49"/>
    </row>
    <row r="31" spans="1:11" ht="13.8" x14ac:dyDescent="0.3">
      <c r="A31" s="44"/>
      <c r="B31" s="64"/>
      <c r="C31" s="65"/>
      <c r="D31" s="65"/>
      <c r="E31" s="64"/>
      <c r="F31" s="65"/>
      <c r="G31" s="65"/>
      <c r="H31" s="64"/>
      <c r="I31" s="65"/>
      <c r="J31" s="65"/>
      <c r="K31" s="49"/>
    </row>
    <row r="32" spans="1:11" ht="12" customHeight="1" x14ac:dyDescent="0.3">
      <c r="B32" s="64"/>
      <c r="C32" s="64"/>
      <c r="D32" s="64"/>
      <c r="E32" s="64"/>
      <c r="F32" s="64"/>
      <c r="G32" s="64"/>
      <c r="H32" s="64"/>
      <c r="I32" s="64"/>
      <c r="J32" s="64"/>
      <c r="K32" s="49"/>
    </row>
    <row r="33" spans="1:10" ht="12" customHeight="1" x14ac:dyDescent="0.25">
      <c r="A33" s="46"/>
      <c r="B33" s="61"/>
      <c r="C33" s="61"/>
      <c r="D33" s="61"/>
      <c r="E33" s="61"/>
      <c r="F33" s="61"/>
      <c r="G33" s="61"/>
      <c r="H33" s="61"/>
      <c r="I33" s="61"/>
      <c r="J33" s="61"/>
    </row>
    <row r="34" spans="1:10" ht="12" customHeight="1" x14ac:dyDescent="0.3">
      <c r="A34" s="47" t="s">
        <v>138</v>
      </c>
      <c r="B34" s="48"/>
    </row>
    <row r="35" spans="1:10" ht="12" customHeight="1" x14ac:dyDescent="0.25">
      <c r="B35" s="46"/>
      <c r="C35" s="46"/>
      <c r="D35" s="46"/>
      <c r="E35" s="46"/>
      <c r="F35" s="46"/>
      <c r="G35" s="46"/>
    </row>
    <row r="36" spans="1:10" ht="12" customHeight="1" x14ac:dyDescent="0.25">
      <c r="A36" s="46"/>
      <c r="B36" s="46"/>
      <c r="C36" s="46"/>
      <c r="D36" s="46"/>
      <c r="E36" s="46"/>
      <c r="F36" s="46"/>
      <c r="G36" s="46"/>
      <c r="H36" s="99"/>
      <c r="I36" s="99"/>
      <c r="J36" s="99"/>
    </row>
    <row r="37" spans="1:10" ht="12" customHeight="1" x14ac:dyDescent="0.25">
      <c r="B37" s="46"/>
      <c r="C37" s="46"/>
      <c r="D37" s="46"/>
      <c r="E37" s="46"/>
      <c r="F37" s="46"/>
      <c r="G37" s="46"/>
      <c r="H37" s="99" t="s">
        <v>139</v>
      </c>
      <c r="I37" s="99"/>
      <c r="J37" s="99"/>
    </row>
    <row r="38" spans="1:10" ht="12" customHeight="1" x14ac:dyDescent="0.25">
      <c r="A38" s="46"/>
      <c r="B38" s="46"/>
      <c r="C38" s="46"/>
      <c r="D38" s="46"/>
      <c r="E38" s="46"/>
      <c r="F38" s="46"/>
      <c r="H38" s="99" t="s">
        <v>140</v>
      </c>
      <c r="I38" s="99"/>
      <c r="J38" s="99"/>
    </row>
    <row r="39" spans="1:10" ht="12" customHeight="1" x14ac:dyDescent="0.25"/>
    <row r="40" spans="1:10" ht="12" customHeight="1" x14ac:dyDescent="0.25"/>
    <row r="41" spans="1:10" ht="12" customHeight="1" x14ac:dyDescent="0.25"/>
    <row r="42" spans="1:10" ht="12" customHeight="1" x14ac:dyDescent="0.25"/>
    <row r="43" spans="1:10" ht="12" customHeight="1" x14ac:dyDescent="0.25"/>
    <row r="47" spans="1:10" ht="12.75" customHeight="1" x14ac:dyDescent="0.25"/>
    <row r="48" spans="1:10" ht="12.75" customHeight="1" x14ac:dyDescent="0.25"/>
    <row r="49" ht="12.75" customHeight="1" x14ac:dyDescent="0.25"/>
    <row r="50" ht="20.25" customHeight="1" x14ac:dyDescent="0.25"/>
    <row r="51" ht="22.5" customHeight="1" x14ac:dyDescent="0.25"/>
    <row r="52" ht="18" customHeight="1" x14ac:dyDescent="0.25"/>
    <row r="53" ht="8.25" customHeight="1" x14ac:dyDescent="0.25"/>
    <row r="54" ht="20.25" customHeight="1" x14ac:dyDescent="0.25"/>
    <row r="55" ht="9.75" customHeight="1" x14ac:dyDescent="0.25"/>
    <row r="56" ht="21" customHeight="1" x14ac:dyDescent="0.25"/>
    <row r="57" ht="27" customHeight="1" x14ac:dyDescent="0.25"/>
    <row r="58" ht="10.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8" ht="12.75" customHeight="1" x14ac:dyDescent="0.25"/>
    <row r="69" ht="24.75" customHeight="1" x14ac:dyDescent="0.25"/>
    <row r="70" s="52" customFormat="1" ht="30" customHeight="1" x14ac:dyDescent="0.25"/>
    <row r="71" ht="30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6.25" customHeight="1" x14ac:dyDescent="0.25"/>
    <row r="90" ht="20.100000000000001" customHeight="1" x14ac:dyDescent="0.25"/>
    <row r="91" ht="49.5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</sheetData>
  <mergeCells count="33">
    <mergeCell ref="B9:J9"/>
    <mergeCell ref="A3:J3"/>
    <mergeCell ref="A4:B4"/>
    <mergeCell ref="C4:E4"/>
    <mergeCell ref="F4:J4"/>
    <mergeCell ref="A5:D5"/>
    <mergeCell ref="E5:J5"/>
    <mergeCell ref="A6:J6"/>
    <mergeCell ref="A7:J7"/>
    <mergeCell ref="B8:J8"/>
    <mergeCell ref="A21:F21"/>
    <mergeCell ref="B10:J10"/>
    <mergeCell ref="B11:J11"/>
    <mergeCell ref="B12:J12"/>
    <mergeCell ref="A13:J13"/>
    <mergeCell ref="A14:F14"/>
    <mergeCell ref="A15:F15"/>
    <mergeCell ref="H36:J36"/>
    <mergeCell ref="H37:J37"/>
    <mergeCell ref="H38:J38"/>
    <mergeCell ref="A1:J2"/>
    <mergeCell ref="A28:J28"/>
    <mergeCell ref="A22:F22"/>
    <mergeCell ref="A23:F23"/>
    <mergeCell ref="A24:F24"/>
    <mergeCell ref="A25:J25"/>
    <mergeCell ref="B26:J26"/>
    <mergeCell ref="A27:J27"/>
    <mergeCell ref="A16:F16"/>
    <mergeCell ref="A17:F17"/>
    <mergeCell ref="A18:F18"/>
    <mergeCell ref="A19:F19"/>
    <mergeCell ref="A20:F20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FE99C-7193-4112-BEF2-B924A2165582}">
  <sheetPr codeName="List2"/>
  <dimension ref="A1:AE51"/>
  <sheetViews>
    <sheetView tabSelected="1" workbookViewId="0">
      <pane ySplit="1" topLeftCell="A2" activePane="bottomLeft" state="frozen"/>
      <selection activeCell="X1" sqref="X1"/>
      <selection pane="bottomLeft" activeCell="B2" sqref="B2"/>
    </sheetView>
  </sheetViews>
  <sheetFormatPr defaultColWidth="16" defaultRowHeight="13.2" x14ac:dyDescent="0.25"/>
  <cols>
    <col min="1" max="1" width="17.6640625" style="18" customWidth="1"/>
    <col min="2" max="2" width="33.6640625" style="18" customWidth="1"/>
    <col min="3" max="3" width="13.44140625" style="20" customWidth="1"/>
    <col min="4" max="4" width="16.33203125" style="20" customWidth="1"/>
    <col min="5" max="6" width="13.6640625" style="20" customWidth="1"/>
    <col min="7" max="7" width="11" style="20" customWidth="1"/>
    <col min="8" max="9" width="9.33203125" style="20" customWidth="1"/>
    <col min="10" max="10" width="14.77734375" style="20" customWidth="1"/>
    <col min="11" max="15" width="19.44140625" style="20" customWidth="1"/>
    <col min="16" max="18" width="16" style="20"/>
    <col min="19" max="19" width="14.6640625" style="20" bestFit="1" customWidth="1"/>
    <col min="20" max="20" width="13.44140625" style="20" customWidth="1"/>
    <col min="21" max="21" width="13.109375" style="81" customWidth="1"/>
    <col min="22" max="23" width="13.109375" style="20" customWidth="1"/>
    <col min="24" max="24" width="16" style="20"/>
    <col min="25" max="25" width="16" style="81"/>
    <col min="26" max="16384" width="16" style="18"/>
  </cols>
  <sheetData>
    <row r="1" spans="1:31" s="15" customFormat="1" ht="26.4" x14ac:dyDescent="0.25">
      <c r="A1" s="14" t="s">
        <v>97</v>
      </c>
      <c r="B1" s="14" t="s">
        <v>2</v>
      </c>
      <c r="C1" s="14" t="s">
        <v>6</v>
      </c>
      <c r="D1" s="14" t="s">
        <v>7</v>
      </c>
      <c r="E1" s="14" t="s">
        <v>8</v>
      </c>
      <c r="F1" s="14" t="s">
        <v>74</v>
      </c>
      <c r="G1" s="14" t="s">
        <v>77</v>
      </c>
      <c r="H1" s="14" t="s">
        <v>12</v>
      </c>
      <c r="I1" s="14" t="s">
        <v>75</v>
      </c>
      <c r="J1" s="14" t="s">
        <v>16</v>
      </c>
      <c r="K1" s="14" t="s">
        <v>18</v>
      </c>
      <c r="L1" s="14" t="s">
        <v>100</v>
      </c>
      <c r="M1" s="14" t="s">
        <v>101</v>
      </c>
      <c r="N1" s="14" t="s">
        <v>102</v>
      </c>
      <c r="O1" s="14" t="s">
        <v>149</v>
      </c>
      <c r="P1" s="14" t="s">
        <v>19</v>
      </c>
      <c r="Q1" s="14" t="s">
        <v>76</v>
      </c>
      <c r="R1" s="14" t="s">
        <v>151</v>
      </c>
      <c r="S1" s="19" t="s">
        <v>79</v>
      </c>
      <c r="T1" s="19" t="s">
        <v>80</v>
      </c>
      <c r="U1" s="79" t="s">
        <v>99</v>
      </c>
      <c r="V1" s="19" t="s">
        <v>109</v>
      </c>
      <c r="W1" s="22" t="s">
        <v>98</v>
      </c>
      <c r="X1" s="19" t="s">
        <v>143</v>
      </c>
      <c r="Y1" s="79" t="s">
        <v>25</v>
      </c>
      <c r="Z1" s="16" t="s">
        <v>26</v>
      </c>
      <c r="AA1" s="90" t="s">
        <v>148</v>
      </c>
      <c r="AB1" s="143" t="s">
        <v>30</v>
      </c>
      <c r="AC1" s="144"/>
      <c r="AD1" s="144"/>
      <c r="AE1" s="144"/>
    </row>
    <row r="2" spans="1:31" s="26" customFormat="1" ht="18.600000000000001" customHeight="1" x14ac:dyDescent="0.25">
      <c r="A2" s="25" t="str">
        <f>IF(B2="Smazat řádek před zavedením","",Objednávka!$C$4)</f>
        <v/>
      </c>
      <c r="B2" s="23" t="str">
        <f>IF(Objednávka!I24&gt;0,Objednávka!B8,"Smazat řádek před zavedením")</f>
        <v>Smazat řádek před zavedením</v>
      </c>
      <c r="C2" s="25"/>
      <c r="D2" s="25"/>
      <c r="E2" s="25"/>
      <c r="F2" s="25"/>
      <c r="G2" s="27"/>
      <c r="H2" s="24"/>
      <c r="I2" s="24"/>
      <c r="J2" s="24"/>
      <c r="K2" s="25"/>
      <c r="L2" s="25"/>
      <c r="M2" s="24"/>
      <c r="N2" s="24"/>
      <c r="O2" s="24"/>
      <c r="P2" s="24"/>
      <c r="Q2" s="25"/>
      <c r="R2" s="25"/>
      <c r="S2" s="24"/>
      <c r="T2" s="24"/>
      <c r="U2" s="80"/>
      <c r="V2" s="24"/>
      <c r="W2" s="24"/>
      <c r="X2" s="28"/>
      <c r="Y2" s="80"/>
      <c r="Z2" s="23"/>
      <c r="AA2" s="91"/>
      <c r="AB2" s="145"/>
      <c r="AC2" s="142"/>
      <c r="AD2" s="142"/>
      <c r="AE2" s="142"/>
    </row>
    <row r="3" spans="1:31" s="26" customFormat="1" ht="18.600000000000001" customHeight="1" x14ac:dyDescent="0.25">
      <c r="A3" s="25" t="str">
        <f>IF(B3="Smazat řádek před zavedením","",Objednávka!$C$4)</f>
        <v/>
      </c>
      <c r="B3" s="23" t="str">
        <f>IF(Objednávka!I24&gt;1,Objednávka!B8,"Smazat řádek před zavedením")</f>
        <v>Smazat řádek před zavedením</v>
      </c>
      <c r="C3" s="25"/>
      <c r="D3" s="25"/>
      <c r="E3" s="25"/>
      <c r="F3" s="25"/>
      <c r="G3" s="27"/>
      <c r="H3" s="24"/>
      <c r="I3" s="24"/>
      <c r="J3" s="24"/>
      <c r="K3" s="25"/>
      <c r="L3" s="25"/>
      <c r="M3" s="24"/>
      <c r="N3" s="24"/>
      <c r="O3" s="24"/>
      <c r="P3" s="25"/>
      <c r="Q3" s="25"/>
      <c r="R3" s="25"/>
      <c r="S3" s="24"/>
      <c r="T3" s="24"/>
      <c r="U3" s="82"/>
      <c r="V3" s="24"/>
      <c r="W3" s="24"/>
      <c r="X3" s="28"/>
      <c r="Y3" s="80"/>
      <c r="Z3" s="76"/>
      <c r="AA3" s="91"/>
      <c r="AB3" s="145"/>
      <c r="AC3" s="142"/>
      <c r="AD3" s="142"/>
      <c r="AE3" s="142"/>
    </row>
    <row r="4" spans="1:31" s="77" customFormat="1" ht="18.600000000000001" customHeight="1" x14ac:dyDescent="0.25">
      <c r="A4" s="25" t="str">
        <f>IF(B4="Smazat řádek před zavedením","",Objednávka!$C$4)</f>
        <v/>
      </c>
      <c r="B4" s="78" t="str">
        <f>IF(Objednávka!I24&gt;2,Objednávka!B8,"Smazat řádek před zavedením")</f>
        <v>Smazat řádek před zavedením</v>
      </c>
      <c r="C4" s="25"/>
      <c r="D4" s="25"/>
      <c r="E4" s="25"/>
      <c r="F4" s="25"/>
      <c r="G4" s="27"/>
      <c r="H4" s="24"/>
      <c r="I4" s="24"/>
      <c r="J4" s="24"/>
      <c r="K4" s="25"/>
      <c r="L4" s="25"/>
      <c r="M4" s="24"/>
      <c r="N4" s="24"/>
      <c r="O4" s="24"/>
      <c r="P4" s="25"/>
      <c r="Q4" s="25"/>
      <c r="R4" s="25"/>
      <c r="S4" s="24"/>
      <c r="T4" s="24"/>
      <c r="U4" s="80"/>
      <c r="V4" s="24"/>
      <c r="W4" s="24"/>
      <c r="X4" s="28"/>
      <c r="Y4" s="80"/>
      <c r="Z4" s="78"/>
      <c r="AA4" s="91"/>
      <c r="AB4" s="145"/>
      <c r="AC4" s="142"/>
      <c r="AD4" s="142"/>
      <c r="AE4" s="142"/>
    </row>
    <row r="5" spans="1:31" s="26" customFormat="1" ht="18.600000000000001" customHeight="1" x14ac:dyDescent="0.25">
      <c r="A5" s="25" t="str">
        <f>IF(B5="Smazat řádek před zavedením","",Objednávka!$C$4)</f>
        <v/>
      </c>
      <c r="B5" s="23" t="str">
        <f>IF(Objednávka!I24&gt;3,Objednávka!B8,"Smazat řádek před zavedením")</f>
        <v>Smazat řádek před zavedením</v>
      </c>
      <c r="C5" s="25"/>
      <c r="D5" s="25"/>
      <c r="E5" s="25"/>
      <c r="F5" s="25"/>
      <c r="G5" s="27"/>
      <c r="H5" s="24"/>
      <c r="I5" s="24"/>
      <c r="J5" s="24"/>
      <c r="K5" s="25"/>
      <c r="L5" s="25"/>
      <c r="M5" s="24"/>
      <c r="N5" s="24"/>
      <c r="O5" s="24"/>
      <c r="P5" s="25"/>
      <c r="Q5" s="25"/>
      <c r="R5" s="25"/>
      <c r="S5" s="24"/>
      <c r="T5" s="24"/>
      <c r="U5" s="82"/>
      <c r="V5" s="25"/>
      <c r="W5" s="24"/>
      <c r="X5" s="28"/>
      <c r="Y5" s="80"/>
      <c r="Z5" s="23"/>
      <c r="AA5" s="91"/>
      <c r="AB5" s="145"/>
      <c r="AC5" s="142"/>
      <c r="AD5" s="142"/>
      <c r="AE5" s="142"/>
    </row>
    <row r="6" spans="1:31" s="26" customFormat="1" ht="18.600000000000001" customHeight="1" x14ac:dyDescent="0.25">
      <c r="A6" s="25" t="str">
        <f>IF(B6="Smazat řádek před zavedením","",Objednávka!$C$4)</f>
        <v/>
      </c>
      <c r="B6" s="23" t="str">
        <f>IF(Objednávka!I24&gt;4,Objednávka!B8,"Smazat řádek před zavedením")</f>
        <v>Smazat řádek před zavedením</v>
      </c>
      <c r="C6" s="25"/>
      <c r="D6" s="25"/>
      <c r="E6" s="25"/>
      <c r="F6" s="25"/>
      <c r="G6" s="27"/>
      <c r="H6" s="24"/>
      <c r="I6" s="24"/>
      <c r="J6" s="24"/>
      <c r="K6" s="25"/>
      <c r="L6" s="25"/>
      <c r="M6" s="24"/>
      <c r="N6" s="24"/>
      <c r="O6" s="24"/>
      <c r="P6" s="25"/>
      <c r="Q6" s="25"/>
      <c r="R6" s="25"/>
      <c r="S6" s="24"/>
      <c r="T6" s="24"/>
      <c r="U6" s="82"/>
      <c r="V6" s="24"/>
      <c r="W6" s="24"/>
      <c r="X6" s="28"/>
      <c r="Y6" s="82"/>
      <c r="AA6" s="92"/>
      <c r="AB6" s="141"/>
      <c r="AC6" s="142"/>
      <c r="AD6" s="142"/>
      <c r="AE6" s="142"/>
    </row>
    <row r="7" spans="1:31" s="26" customFormat="1" ht="18.600000000000001" customHeight="1" x14ac:dyDescent="0.25">
      <c r="A7" s="25" t="str">
        <f>IF(B7="Smazat řádek před zavedením","",Objednávka!$C$4)</f>
        <v/>
      </c>
      <c r="B7" s="72" t="str">
        <f>IF(Objednávka!I24&gt;5,Objednávka!B8,"Smazat řádek před zavedením")</f>
        <v>Smazat řádek před zavedením</v>
      </c>
      <c r="C7" s="25"/>
      <c r="D7" s="25"/>
      <c r="E7" s="25"/>
      <c r="F7" s="25"/>
      <c r="G7" s="27"/>
      <c r="H7" s="24"/>
      <c r="I7" s="24"/>
      <c r="J7" s="24"/>
      <c r="K7" s="25"/>
      <c r="L7" s="25"/>
      <c r="M7" s="24"/>
      <c r="N7" s="24"/>
      <c r="O7" s="24"/>
      <c r="P7" s="25"/>
      <c r="Q7" s="25"/>
      <c r="R7" s="25"/>
      <c r="S7" s="24"/>
      <c r="T7" s="24"/>
      <c r="U7" s="82"/>
      <c r="V7" s="24"/>
      <c r="W7" s="24"/>
      <c r="X7" s="28"/>
      <c r="Y7" s="82"/>
      <c r="AA7" s="92"/>
      <c r="AB7" s="141"/>
      <c r="AC7" s="142"/>
      <c r="AD7" s="142"/>
      <c r="AE7" s="142"/>
    </row>
    <row r="8" spans="1:31" s="26" customFormat="1" ht="18.600000000000001" customHeight="1" x14ac:dyDescent="0.25">
      <c r="A8" s="25" t="str">
        <f>IF(B8="Smazat řádek před zavedením","",Objednávka!$C$4)</f>
        <v/>
      </c>
      <c r="B8" s="72" t="str">
        <f>IF(Objednávka!I24&gt;6,Objednávka!B8,"Smazat řádek před zavedením")</f>
        <v>Smazat řádek před zavedením</v>
      </c>
      <c r="C8" s="25"/>
      <c r="D8" s="25"/>
      <c r="E8" s="25"/>
      <c r="F8" s="25"/>
      <c r="G8" s="30"/>
      <c r="H8" s="24"/>
      <c r="I8" s="24"/>
      <c r="J8" s="24"/>
      <c r="K8" s="25"/>
      <c r="L8" s="25"/>
      <c r="M8" s="25"/>
      <c r="N8" s="25"/>
      <c r="O8" s="25"/>
      <c r="P8" s="25"/>
      <c r="Q8" s="25"/>
      <c r="R8" s="25"/>
      <c r="S8" s="24"/>
      <c r="T8" s="24"/>
      <c r="U8" s="80"/>
      <c r="V8" s="24"/>
      <c r="W8" s="24"/>
      <c r="X8" s="28"/>
      <c r="Y8" s="80"/>
      <c r="AA8" s="92"/>
      <c r="AB8" s="141"/>
      <c r="AC8" s="142"/>
      <c r="AD8" s="142"/>
      <c r="AE8" s="142"/>
    </row>
    <row r="9" spans="1:31" s="26" customFormat="1" ht="18.600000000000001" customHeight="1" x14ac:dyDescent="0.25">
      <c r="A9" s="25" t="str">
        <f>IF(B9="Smazat řádek před zavedením","",Objednávka!$C$4)</f>
        <v/>
      </c>
      <c r="B9" s="73" t="str">
        <f>IF(Objednávka!I24&gt;7,Objednávka!B8,"Smazat řádek před zavedením")</f>
        <v>Smazat řádek před zavedením</v>
      </c>
      <c r="C9" s="24"/>
      <c r="D9" s="24"/>
      <c r="E9" s="24"/>
      <c r="F9" s="24"/>
      <c r="G9" s="30"/>
      <c r="H9" s="24"/>
      <c r="I9" s="24"/>
      <c r="J9" s="24"/>
      <c r="K9" s="25"/>
      <c r="L9" s="25"/>
      <c r="M9" s="25"/>
      <c r="N9" s="25"/>
      <c r="O9" s="25"/>
      <c r="P9" s="25"/>
      <c r="Q9" s="24"/>
      <c r="R9" s="24"/>
      <c r="S9" s="24"/>
      <c r="T9" s="24"/>
      <c r="U9" s="80"/>
      <c r="V9" s="24"/>
      <c r="W9" s="24"/>
      <c r="X9" s="28"/>
      <c r="Y9" s="80"/>
      <c r="AA9" s="92"/>
      <c r="AB9" s="141"/>
      <c r="AC9" s="142"/>
      <c r="AD9" s="142"/>
      <c r="AE9" s="142"/>
    </row>
    <row r="10" spans="1:31" s="26" customFormat="1" ht="18.600000000000001" customHeight="1" x14ac:dyDescent="0.25">
      <c r="A10" s="25" t="str">
        <f>IF(B10="Smazat řádek před zavedením","",Objednávka!$C$4)</f>
        <v/>
      </c>
      <c r="B10" s="73" t="str">
        <f>IF(Objednávka!I24&gt;8,Objednávka!B8,"Smazat řádek před zavedením")</f>
        <v>Smazat řádek před zavedením</v>
      </c>
      <c r="C10" s="24"/>
      <c r="D10" s="24"/>
      <c r="E10" s="24"/>
      <c r="F10" s="24"/>
      <c r="G10" s="30"/>
      <c r="H10" s="24"/>
      <c r="I10" s="24"/>
      <c r="J10" s="24"/>
      <c r="K10" s="25"/>
      <c r="L10" s="25"/>
      <c r="M10" s="25"/>
      <c r="N10" s="25"/>
      <c r="O10" s="25"/>
      <c r="P10" s="25"/>
      <c r="Q10" s="24"/>
      <c r="R10" s="24"/>
      <c r="S10" s="24"/>
      <c r="T10" s="24"/>
      <c r="U10" s="80"/>
      <c r="V10" s="24"/>
      <c r="W10" s="24"/>
      <c r="X10" s="28"/>
      <c r="Y10" s="80"/>
      <c r="AA10" s="92"/>
      <c r="AB10" s="141"/>
      <c r="AC10" s="142"/>
      <c r="AD10" s="142"/>
      <c r="AE10" s="142"/>
    </row>
    <row r="11" spans="1:31" s="26" customFormat="1" ht="18.600000000000001" customHeight="1" x14ac:dyDescent="0.25">
      <c r="A11" s="25" t="str">
        <f>IF(B11="Smazat řádek před zavedením","",Objednávka!$C$4)</f>
        <v/>
      </c>
      <c r="B11" s="73" t="str">
        <f>IF(Objednávka!I24&gt;9,Objednávka!B8,"Smazat řádek před zavedením")</f>
        <v>Smazat řádek před zavedením</v>
      </c>
      <c r="C11" s="24"/>
      <c r="D11" s="24"/>
      <c r="E11" s="24"/>
      <c r="F11" s="24"/>
      <c r="G11" s="30"/>
      <c r="H11" s="24"/>
      <c r="I11" s="24"/>
      <c r="J11" s="24"/>
      <c r="K11" s="25"/>
      <c r="L11" s="25"/>
      <c r="M11" s="25"/>
      <c r="N11" s="25"/>
      <c r="O11" s="25"/>
      <c r="P11" s="25"/>
      <c r="Q11" s="24"/>
      <c r="R11" s="24"/>
      <c r="S11" s="24"/>
      <c r="T11" s="24"/>
      <c r="U11" s="80"/>
      <c r="V11" s="24"/>
      <c r="W11" s="24"/>
      <c r="X11" s="28"/>
      <c r="Y11" s="80"/>
      <c r="AA11" s="92"/>
      <c r="AB11" s="141"/>
      <c r="AC11" s="142"/>
      <c r="AD11" s="142"/>
      <c r="AE11" s="142"/>
    </row>
    <row r="12" spans="1:31" s="26" customFormat="1" ht="18.600000000000001" customHeight="1" x14ac:dyDescent="0.25">
      <c r="A12" s="25" t="str">
        <f>IF(B12="Smazat řádek před zavedením","",Objednávka!$C$4)</f>
        <v/>
      </c>
      <c r="B12" s="73" t="str">
        <f>IF(Objednávka!I24&gt;10,Objednávka!B8,"Smazat řádek před zavedením")</f>
        <v>Smazat řádek před zavedením</v>
      </c>
      <c r="C12" s="24"/>
      <c r="D12" s="24"/>
      <c r="E12" s="24"/>
      <c r="F12" s="24"/>
      <c r="G12" s="30"/>
      <c r="H12" s="24"/>
      <c r="I12" s="24"/>
      <c r="J12" s="24"/>
      <c r="K12" s="25"/>
      <c r="L12" s="25"/>
      <c r="M12" s="25"/>
      <c r="N12" s="25"/>
      <c r="O12" s="25"/>
      <c r="P12" s="25"/>
      <c r="Q12" s="24"/>
      <c r="R12" s="24"/>
      <c r="S12" s="24"/>
      <c r="T12" s="24"/>
      <c r="U12" s="80"/>
      <c r="V12" s="24"/>
      <c r="W12" s="24"/>
      <c r="X12" s="28"/>
      <c r="Y12" s="80"/>
      <c r="AA12" s="92"/>
      <c r="AB12" s="141"/>
      <c r="AC12" s="142"/>
      <c r="AD12" s="142"/>
      <c r="AE12" s="142"/>
    </row>
    <row r="13" spans="1:31" s="26" customFormat="1" ht="18.600000000000001" customHeight="1" x14ac:dyDescent="0.25">
      <c r="A13" s="25" t="str">
        <f>IF(B13="Smazat řádek před zavedením","",Objednávka!$C$4)</f>
        <v/>
      </c>
      <c r="B13" s="73" t="str">
        <f>IF(Objednávka!I24&gt;11,Objednávka!B8,"Smazat řádek před zavedením")</f>
        <v>Smazat řádek před zavedením</v>
      </c>
      <c r="C13" s="24"/>
      <c r="D13" s="24"/>
      <c r="E13" s="24"/>
      <c r="F13" s="24"/>
      <c r="G13" s="30"/>
      <c r="H13" s="24"/>
      <c r="I13" s="24"/>
      <c r="J13" s="24"/>
      <c r="K13" s="25"/>
      <c r="L13" s="25"/>
      <c r="M13" s="25"/>
      <c r="N13" s="25"/>
      <c r="O13" s="25"/>
      <c r="P13" s="25"/>
      <c r="Q13" s="24"/>
      <c r="R13" s="24"/>
      <c r="S13" s="24"/>
      <c r="T13" s="24"/>
      <c r="U13" s="80"/>
      <c r="V13" s="24"/>
      <c r="W13" s="24"/>
      <c r="X13" s="28"/>
      <c r="Y13" s="80"/>
      <c r="AA13" s="92"/>
      <c r="AB13" s="141"/>
      <c r="AC13" s="142"/>
      <c r="AD13" s="142"/>
      <c r="AE13" s="142"/>
    </row>
    <row r="14" spans="1:31" s="26" customFormat="1" ht="18.600000000000001" customHeight="1" x14ac:dyDescent="0.25">
      <c r="A14" s="25" t="str">
        <f>IF(B14="Smazat řádek před zavedením","",Objednávka!$C$4)</f>
        <v/>
      </c>
      <c r="B14" s="73" t="str">
        <f>IF(Objednávka!I24&gt;12,Objednávka!B8,"Smazat řádek před zavedením")</f>
        <v>Smazat řádek před zavedením</v>
      </c>
      <c r="C14" s="24"/>
      <c r="D14" s="24"/>
      <c r="E14" s="24"/>
      <c r="F14" s="24"/>
      <c r="G14" s="30"/>
      <c r="H14" s="24"/>
      <c r="I14" s="24"/>
      <c r="J14" s="24"/>
      <c r="K14" s="25"/>
      <c r="L14" s="25"/>
      <c r="M14" s="25"/>
      <c r="N14" s="25"/>
      <c r="O14" s="25"/>
      <c r="P14" s="25"/>
      <c r="Q14" s="24"/>
      <c r="R14" s="24"/>
      <c r="S14" s="24"/>
      <c r="T14" s="24"/>
      <c r="U14" s="80"/>
      <c r="V14" s="24"/>
      <c r="W14" s="24"/>
      <c r="X14" s="28"/>
      <c r="Y14" s="80"/>
      <c r="AA14" s="92"/>
      <c r="AB14" s="141"/>
      <c r="AC14" s="142"/>
      <c r="AD14" s="142"/>
      <c r="AE14" s="142"/>
    </row>
    <row r="15" spans="1:31" s="26" customFormat="1" ht="18.600000000000001" customHeight="1" x14ac:dyDescent="0.25">
      <c r="A15" s="25" t="str">
        <f>IF(B15="Smazat řádek před zavedením","",Objednávka!$C$4)</f>
        <v/>
      </c>
      <c r="B15" s="73" t="str">
        <f>IF(Objednávka!I24&gt;13,Objednávka!B8,"Smazat řádek před zavedením")</f>
        <v>Smazat řádek před zavedením</v>
      </c>
      <c r="C15" s="24"/>
      <c r="D15" s="24"/>
      <c r="E15" s="24"/>
      <c r="F15" s="24"/>
      <c r="G15" s="30"/>
      <c r="H15" s="24"/>
      <c r="I15" s="24"/>
      <c r="J15" s="24"/>
      <c r="K15" s="25"/>
      <c r="L15" s="25"/>
      <c r="M15" s="25"/>
      <c r="N15" s="25"/>
      <c r="O15" s="25"/>
      <c r="P15" s="25"/>
      <c r="Q15" s="24"/>
      <c r="R15" s="24"/>
      <c r="S15" s="24"/>
      <c r="T15" s="24"/>
      <c r="U15" s="80"/>
      <c r="V15" s="24"/>
      <c r="W15" s="24"/>
      <c r="X15" s="28"/>
      <c r="Y15" s="80"/>
      <c r="AA15" s="92"/>
      <c r="AB15" s="141"/>
      <c r="AC15" s="142"/>
      <c r="AD15" s="142"/>
      <c r="AE15" s="142"/>
    </row>
    <row r="16" spans="1:31" s="26" customFormat="1" ht="18.600000000000001" customHeight="1" x14ac:dyDescent="0.25">
      <c r="A16" s="25" t="str">
        <f>IF(B16="Smazat řádek před zavedením","",Objednávka!$C$4)</f>
        <v/>
      </c>
      <c r="B16" s="73" t="str">
        <f>IF(Objednávka!I24&gt;14,Objednávka!B8,"Smazat řádek před zavedením")</f>
        <v>Smazat řádek před zavedením</v>
      </c>
      <c r="C16" s="24"/>
      <c r="D16" s="24"/>
      <c r="E16" s="24"/>
      <c r="F16" s="24"/>
      <c r="G16" s="30"/>
      <c r="H16" s="24"/>
      <c r="I16" s="24"/>
      <c r="J16" s="24"/>
      <c r="K16" s="25"/>
      <c r="L16" s="25"/>
      <c r="M16" s="25"/>
      <c r="N16" s="25"/>
      <c r="O16" s="25"/>
      <c r="P16" s="25"/>
      <c r="Q16" s="24"/>
      <c r="R16" s="24"/>
      <c r="S16" s="24"/>
      <c r="T16" s="24"/>
      <c r="U16" s="80"/>
      <c r="V16" s="24"/>
      <c r="W16" s="24"/>
      <c r="X16" s="28"/>
      <c r="Y16" s="80"/>
      <c r="AA16" s="92"/>
      <c r="AB16" s="141"/>
      <c r="AC16" s="142"/>
      <c r="AD16" s="142"/>
      <c r="AE16" s="142"/>
    </row>
    <row r="17" spans="1:31" s="26" customFormat="1" ht="18.600000000000001" customHeight="1" x14ac:dyDescent="0.25">
      <c r="A17" s="25" t="str">
        <f>IF(B17="Smazat řádek před zavedením","",Objednávka!$C$4)</f>
        <v/>
      </c>
      <c r="B17" s="73" t="str">
        <f>IF(Objednávka!I24&gt;15,Objednávka!B8,"Smazat řádek před zavedením")</f>
        <v>Smazat řádek před zavedením</v>
      </c>
      <c r="C17" s="24"/>
      <c r="D17" s="24"/>
      <c r="E17" s="24"/>
      <c r="F17" s="24"/>
      <c r="G17" s="30"/>
      <c r="H17" s="24"/>
      <c r="I17" s="24"/>
      <c r="J17" s="24"/>
      <c r="K17" s="25"/>
      <c r="L17" s="25"/>
      <c r="M17" s="25"/>
      <c r="N17" s="25"/>
      <c r="O17" s="25"/>
      <c r="P17" s="25"/>
      <c r="Q17" s="24"/>
      <c r="R17" s="24"/>
      <c r="S17" s="24"/>
      <c r="T17" s="24"/>
      <c r="U17" s="80"/>
      <c r="V17" s="24"/>
      <c r="W17" s="24"/>
      <c r="X17" s="28"/>
      <c r="Y17" s="80"/>
      <c r="AA17" s="92"/>
      <c r="AB17" s="141"/>
      <c r="AC17" s="142"/>
      <c r="AD17" s="142"/>
      <c r="AE17" s="142"/>
    </row>
    <row r="18" spans="1:31" s="26" customFormat="1" ht="18.600000000000001" customHeight="1" x14ac:dyDescent="0.25">
      <c r="A18" s="25" t="str">
        <f>IF(B18="Smazat řádek před zavedením","",Objednávka!$C$4)</f>
        <v/>
      </c>
      <c r="B18" s="73" t="str">
        <f>IF(Objednávka!I24&gt;16,Objednávka!B8,"Smazat řádek před zavedením")</f>
        <v>Smazat řádek před zavedením</v>
      </c>
      <c r="C18" s="24"/>
      <c r="D18" s="24"/>
      <c r="E18" s="24"/>
      <c r="F18" s="24"/>
      <c r="G18" s="30"/>
      <c r="H18" s="24"/>
      <c r="I18" s="24"/>
      <c r="J18" s="24"/>
      <c r="K18" s="25"/>
      <c r="L18" s="25"/>
      <c r="M18" s="25"/>
      <c r="N18" s="25"/>
      <c r="O18" s="25"/>
      <c r="P18" s="25"/>
      <c r="Q18" s="24"/>
      <c r="R18" s="24"/>
      <c r="S18" s="24"/>
      <c r="T18" s="24"/>
      <c r="U18" s="80"/>
      <c r="V18" s="24"/>
      <c r="W18" s="24"/>
      <c r="X18" s="28"/>
      <c r="Y18" s="80"/>
      <c r="AA18" s="92"/>
      <c r="AB18" s="141"/>
      <c r="AC18" s="142"/>
      <c r="AD18" s="142"/>
      <c r="AE18" s="142"/>
    </row>
    <row r="19" spans="1:31" s="26" customFormat="1" ht="18.600000000000001" customHeight="1" x14ac:dyDescent="0.25">
      <c r="A19" s="25" t="str">
        <f>IF(B19="Smazat řádek před zavedením","",Objednávka!$C$4)</f>
        <v/>
      </c>
      <c r="B19" s="73" t="str">
        <f>IF(Objednávka!I24&gt;17,Objednávka!B8,"Smazat řádek před zavedením")</f>
        <v>Smazat řádek před zavedením</v>
      </c>
      <c r="C19" s="24"/>
      <c r="D19" s="24"/>
      <c r="E19" s="24"/>
      <c r="F19" s="24"/>
      <c r="G19" s="30"/>
      <c r="H19" s="24"/>
      <c r="I19" s="24"/>
      <c r="J19" s="24"/>
      <c r="K19" s="25"/>
      <c r="L19" s="25"/>
      <c r="M19" s="25"/>
      <c r="N19" s="25"/>
      <c r="O19" s="25"/>
      <c r="P19" s="25"/>
      <c r="Q19" s="24"/>
      <c r="R19" s="24"/>
      <c r="S19" s="24"/>
      <c r="T19" s="24"/>
      <c r="U19" s="80"/>
      <c r="V19" s="24"/>
      <c r="W19" s="24"/>
      <c r="X19" s="28"/>
      <c r="Y19" s="80"/>
      <c r="AA19" s="92"/>
      <c r="AB19" s="141"/>
      <c r="AC19" s="142"/>
      <c r="AD19" s="142"/>
      <c r="AE19" s="142"/>
    </row>
    <row r="20" spans="1:31" s="26" customFormat="1" ht="18.600000000000001" customHeight="1" x14ac:dyDescent="0.25">
      <c r="A20" s="25" t="str">
        <f>IF(B20="Smazat řádek před zavedením","",Objednávka!$C$4)</f>
        <v/>
      </c>
      <c r="B20" s="73" t="str">
        <f>IF(Objednávka!I24&gt;18,Objednávka!B8,"Smazat řádek před zavedením")</f>
        <v>Smazat řádek před zavedením</v>
      </c>
      <c r="C20" s="24"/>
      <c r="D20" s="24"/>
      <c r="E20" s="24"/>
      <c r="F20" s="24"/>
      <c r="G20" s="30"/>
      <c r="H20" s="24"/>
      <c r="I20" s="24"/>
      <c r="J20" s="24"/>
      <c r="K20" s="25"/>
      <c r="L20" s="25"/>
      <c r="M20" s="25"/>
      <c r="N20" s="25"/>
      <c r="O20" s="25"/>
      <c r="P20" s="25"/>
      <c r="Q20" s="24"/>
      <c r="R20" s="24"/>
      <c r="S20" s="24"/>
      <c r="T20" s="24"/>
      <c r="U20" s="80"/>
      <c r="V20" s="24"/>
      <c r="W20" s="24"/>
      <c r="X20" s="28"/>
      <c r="Y20" s="80"/>
      <c r="AA20" s="92"/>
      <c r="AB20" s="141"/>
      <c r="AC20" s="142"/>
      <c r="AD20" s="142"/>
      <c r="AE20" s="142"/>
    </row>
    <row r="21" spans="1:31" x14ac:dyDescent="0.25">
      <c r="A21" s="25" t="str">
        <f>IF(B21="Smazat řádek před zavedením","",Objednávka!$C$4)</f>
        <v/>
      </c>
      <c r="B21" s="18" t="str">
        <f>IF(Objednávka!I24&gt;19,Objednávka!B8,"Smazat řádek před zavedením")</f>
        <v>Smazat řádek před zavedením</v>
      </c>
      <c r="G21" s="30"/>
      <c r="J21" s="24"/>
      <c r="K21" s="21"/>
      <c r="L21" s="21"/>
      <c r="M21" s="25"/>
      <c r="N21" s="25"/>
      <c r="O21" s="25"/>
      <c r="P21" s="25"/>
      <c r="S21" s="24"/>
      <c r="T21" s="24"/>
      <c r="V21" s="24"/>
      <c r="X21" s="29"/>
      <c r="AB21" s="139"/>
      <c r="AC21" s="140"/>
      <c r="AD21" s="140"/>
      <c r="AE21" s="140"/>
    </row>
    <row r="22" spans="1:31" x14ac:dyDescent="0.25">
      <c r="A22" s="25" t="str">
        <f>IF(B22="Smazat řádek před zavedením","",Objednávka!$C$4)</f>
        <v/>
      </c>
      <c r="B22" s="18" t="str">
        <f>IF(Objednávka!I24&gt;20,Objednávka!B8,"Smazat řádek před zavedením")</f>
        <v>Smazat řádek před zavedením</v>
      </c>
      <c r="G22" s="30"/>
      <c r="J22" s="24"/>
      <c r="K22" s="21"/>
      <c r="L22" s="21"/>
      <c r="M22" s="25"/>
      <c r="N22" s="25"/>
      <c r="O22" s="25"/>
      <c r="P22" s="25"/>
      <c r="S22" s="24"/>
      <c r="T22" s="24"/>
      <c r="V22" s="24"/>
      <c r="X22" s="29"/>
      <c r="AB22" s="139"/>
      <c r="AC22" s="140"/>
      <c r="AD22" s="140"/>
      <c r="AE22" s="140"/>
    </row>
    <row r="23" spans="1:31" x14ac:dyDescent="0.25">
      <c r="A23" s="25" t="str">
        <f>IF(B23="Smazat řádek před zavedením","",Objednávka!$C$4)</f>
        <v/>
      </c>
      <c r="B23" s="18" t="str">
        <f>IF(Objednávka!I24&gt;21,Objednávka!B8,"Smazat řádek před zavedením")</f>
        <v>Smazat řádek před zavedením</v>
      </c>
      <c r="G23" s="30"/>
      <c r="J23" s="24"/>
      <c r="K23" s="21"/>
      <c r="L23" s="21"/>
      <c r="M23" s="25"/>
      <c r="N23" s="25"/>
      <c r="O23" s="25"/>
      <c r="P23" s="25"/>
      <c r="S23" s="24"/>
      <c r="T23" s="24"/>
      <c r="V23" s="24"/>
      <c r="X23" s="29"/>
      <c r="AB23" s="139"/>
      <c r="AC23" s="140"/>
      <c r="AD23" s="140"/>
      <c r="AE23" s="140"/>
    </row>
    <row r="24" spans="1:31" x14ac:dyDescent="0.25">
      <c r="A24" s="25" t="str">
        <f>IF(B24="Smazat řádek před zavedením","",Objednávka!$C$4)</f>
        <v/>
      </c>
      <c r="B24" s="18" t="str">
        <f>IF(Objednávka!I24&gt;22,Objednávka!B8,"Smazat řádek před zavedením")</f>
        <v>Smazat řádek před zavedením</v>
      </c>
      <c r="G24" s="30"/>
      <c r="J24" s="24"/>
      <c r="K24" s="21"/>
      <c r="L24" s="21"/>
      <c r="M24" s="25"/>
      <c r="N24" s="25"/>
      <c r="O24" s="25"/>
      <c r="P24" s="25"/>
      <c r="S24" s="24"/>
      <c r="T24" s="24"/>
      <c r="V24" s="24"/>
      <c r="X24" s="29"/>
      <c r="AB24" s="139"/>
      <c r="AC24" s="140"/>
      <c r="AD24" s="140"/>
      <c r="AE24" s="140"/>
    </row>
    <row r="25" spans="1:31" x14ac:dyDescent="0.25">
      <c r="A25" s="25" t="str">
        <f>IF(B25="Smazat řádek před zavedením","",Objednávka!$C$4)</f>
        <v/>
      </c>
      <c r="B25" s="18" t="str">
        <f>IF(Objednávka!I24&gt;23,Objednávka!B8,"Smazat řádek před zavedením")</f>
        <v>Smazat řádek před zavedením</v>
      </c>
      <c r="G25" s="30"/>
      <c r="J25" s="24"/>
      <c r="K25" s="21"/>
      <c r="L25" s="21"/>
      <c r="M25" s="25"/>
      <c r="N25" s="25"/>
      <c r="O25" s="25"/>
      <c r="P25" s="25"/>
      <c r="S25" s="24"/>
      <c r="T25" s="24"/>
      <c r="V25" s="24"/>
      <c r="X25" s="29"/>
      <c r="AB25" s="139"/>
      <c r="AC25" s="140"/>
      <c r="AD25" s="140"/>
      <c r="AE25" s="140"/>
    </row>
    <row r="26" spans="1:31" x14ac:dyDescent="0.25">
      <c r="A26" s="25" t="str">
        <f>IF(B26="Smazat řádek před zavedením","",Objednávka!$C$4)</f>
        <v/>
      </c>
      <c r="B26" s="18" t="str">
        <f>IF(Objednávka!I24&gt;24,Objednávka!B8,"Smazat řádek před zavedením")</f>
        <v>Smazat řádek před zavedením</v>
      </c>
      <c r="G26" s="30"/>
      <c r="J26" s="24"/>
      <c r="K26" s="21"/>
      <c r="L26" s="21"/>
      <c r="M26" s="25"/>
      <c r="N26" s="25"/>
      <c r="O26" s="25"/>
      <c r="P26" s="25"/>
      <c r="S26" s="24"/>
      <c r="T26" s="24"/>
      <c r="V26" s="24"/>
      <c r="X26" s="29"/>
      <c r="AB26" s="139"/>
      <c r="AC26" s="140"/>
      <c r="AD26" s="140"/>
      <c r="AE26" s="140"/>
    </row>
    <row r="27" spans="1:31" x14ac:dyDescent="0.25">
      <c r="A27" s="25" t="str">
        <f>IF(B27="Smazat řádek před zavedením","",Objednávka!$C$4)</f>
        <v/>
      </c>
      <c r="B27" s="18" t="str">
        <f>IF(Objednávka!I24&gt;25,Objednávka!B8,"Smazat řádek před zavedením")</f>
        <v>Smazat řádek před zavedením</v>
      </c>
      <c r="G27" s="30"/>
      <c r="J27" s="24"/>
      <c r="K27" s="21"/>
      <c r="L27" s="21"/>
      <c r="M27" s="25"/>
      <c r="N27" s="25"/>
      <c r="O27" s="25"/>
      <c r="P27" s="25"/>
      <c r="S27" s="24"/>
      <c r="T27" s="24"/>
      <c r="V27" s="24"/>
      <c r="X27" s="29"/>
      <c r="AB27" s="139"/>
      <c r="AC27" s="140"/>
      <c r="AD27" s="140"/>
      <c r="AE27" s="140"/>
    </row>
    <row r="28" spans="1:31" x14ac:dyDescent="0.25">
      <c r="A28" s="25" t="str">
        <f>IF(B28="Smazat řádek před zavedením","",Objednávka!$C$4)</f>
        <v/>
      </c>
      <c r="B28" s="18" t="str">
        <f>IF(Objednávka!I24&gt;26,Objednávka!B8,"Smazat řádek před zavedením")</f>
        <v>Smazat řádek před zavedením</v>
      </c>
      <c r="G28" s="30"/>
      <c r="J28" s="24"/>
      <c r="K28" s="21"/>
      <c r="L28" s="21"/>
      <c r="M28" s="25"/>
      <c r="N28" s="25"/>
      <c r="O28" s="25"/>
      <c r="P28" s="25"/>
      <c r="S28" s="24"/>
      <c r="T28" s="24"/>
      <c r="V28" s="24"/>
      <c r="X28" s="29"/>
      <c r="AB28" s="139"/>
      <c r="AC28" s="140"/>
      <c r="AD28" s="140"/>
      <c r="AE28" s="140"/>
    </row>
    <row r="29" spans="1:31" x14ac:dyDescent="0.25">
      <c r="A29" s="25" t="str">
        <f>IF(B29="Smazat řádek před zavedením","",Objednávka!$C$4)</f>
        <v/>
      </c>
      <c r="B29" s="18" t="str">
        <f>IF(Objednávka!I24&gt;27,Objednávka!B8,"Smazat řádek před zavedením")</f>
        <v>Smazat řádek před zavedením</v>
      </c>
      <c r="G29" s="30"/>
      <c r="J29" s="24"/>
      <c r="K29" s="21"/>
      <c r="L29" s="21"/>
      <c r="M29" s="25"/>
      <c r="N29" s="25"/>
      <c r="O29" s="25"/>
      <c r="P29" s="25"/>
      <c r="S29" s="24"/>
      <c r="T29" s="24"/>
      <c r="V29" s="24"/>
      <c r="X29" s="29"/>
      <c r="AB29" s="139"/>
      <c r="AC29" s="140"/>
      <c r="AD29" s="140"/>
      <c r="AE29" s="140"/>
    </row>
    <row r="30" spans="1:31" x14ac:dyDescent="0.25">
      <c r="A30" s="25" t="str">
        <f>IF(B30="Smazat řádek před zavedením","",Objednávka!$C$4)</f>
        <v/>
      </c>
      <c r="B30" s="18" t="str">
        <f>IF(Objednávka!I24&gt;28,Objednávka!B8,"Smazat řádek před zavedením")</f>
        <v>Smazat řádek před zavedením</v>
      </c>
      <c r="G30" s="30"/>
      <c r="J30" s="24"/>
      <c r="K30" s="21"/>
      <c r="L30" s="21"/>
      <c r="M30" s="25"/>
      <c r="N30" s="25"/>
      <c r="O30" s="25"/>
      <c r="P30" s="25"/>
      <c r="S30" s="24"/>
      <c r="T30" s="24"/>
      <c r="V30" s="24"/>
      <c r="X30" s="29"/>
      <c r="AB30" s="139"/>
      <c r="AC30" s="140"/>
      <c r="AD30" s="140"/>
      <c r="AE30" s="140"/>
    </row>
    <row r="31" spans="1:31" x14ac:dyDescent="0.25">
      <c r="A31" s="25" t="str">
        <f>IF(B31="Smazat řádek před zavedením","",Objednávka!$C$4)</f>
        <v/>
      </c>
      <c r="B31" s="18" t="str">
        <f>IF(Objednávka!I24&gt;29,Objednávka!B8,"Smazat řádek před zavedením")</f>
        <v>Smazat řádek před zavedením</v>
      </c>
      <c r="G31" s="30"/>
      <c r="J31" s="24"/>
      <c r="K31" s="21"/>
      <c r="L31" s="21"/>
      <c r="M31" s="25"/>
      <c r="N31" s="25"/>
      <c r="O31" s="25"/>
      <c r="P31" s="25"/>
      <c r="S31" s="24"/>
      <c r="T31" s="24"/>
      <c r="V31" s="24"/>
      <c r="X31" s="29"/>
      <c r="AB31" s="139"/>
      <c r="AC31" s="140"/>
      <c r="AD31" s="140"/>
      <c r="AE31" s="140"/>
    </row>
    <row r="32" spans="1:31" x14ac:dyDescent="0.25">
      <c r="A32" s="25" t="str">
        <f>IF(B32="Smazat řádek před zavedením","",Objednávka!$C$4)</f>
        <v/>
      </c>
      <c r="B32" s="18" t="str">
        <f>IF(Objednávka!I24&gt;30,Objednávka!B8,"Smazat řádek před zavedením")</f>
        <v>Smazat řádek před zavedením</v>
      </c>
      <c r="G32" s="30"/>
      <c r="J32" s="24"/>
      <c r="K32" s="21"/>
      <c r="L32" s="21"/>
      <c r="M32" s="25"/>
      <c r="N32" s="25"/>
      <c r="O32" s="25"/>
      <c r="P32" s="25"/>
      <c r="S32" s="24"/>
      <c r="T32" s="24"/>
      <c r="V32" s="24"/>
      <c r="X32" s="29"/>
      <c r="AB32" s="139"/>
      <c r="AC32" s="140"/>
      <c r="AD32" s="140"/>
      <c r="AE32" s="140"/>
    </row>
    <row r="33" spans="1:31" x14ac:dyDescent="0.25">
      <c r="A33" s="25" t="str">
        <f>IF(B33="Smazat řádek před zavedením","",Objednávka!$C$4)</f>
        <v/>
      </c>
      <c r="B33" s="18" t="str">
        <f>IF(Objednávka!I24&gt;31,Objednávka!B8,"Smazat řádek před zavedením")</f>
        <v>Smazat řádek před zavedením</v>
      </c>
      <c r="G33" s="30"/>
      <c r="J33" s="24"/>
      <c r="K33" s="21"/>
      <c r="L33" s="21"/>
      <c r="M33" s="25"/>
      <c r="N33" s="25"/>
      <c r="O33" s="25"/>
      <c r="P33" s="25"/>
      <c r="S33" s="24"/>
      <c r="T33" s="24"/>
      <c r="V33" s="24"/>
      <c r="X33" s="29"/>
      <c r="AB33" s="139"/>
      <c r="AC33" s="140"/>
      <c r="AD33" s="140"/>
      <c r="AE33" s="140"/>
    </row>
    <row r="34" spans="1:31" x14ac:dyDescent="0.25">
      <c r="A34" s="25" t="str">
        <f>IF(B34="Smazat řádek před zavedením","",Objednávka!$C$4)</f>
        <v/>
      </c>
      <c r="B34" s="18" t="str">
        <f>IF(Objednávka!I24&gt;32,Objednávka!B8,"Smazat řádek před zavedením")</f>
        <v>Smazat řádek před zavedením</v>
      </c>
      <c r="G34" s="30"/>
      <c r="J34" s="24"/>
      <c r="K34" s="21"/>
      <c r="L34" s="21"/>
      <c r="M34" s="25"/>
      <c r="N34" s="25"/>
      <c r="O34" s="25"/>
      <c r="P34" s="25"/>
      <c r="S34" s="24"/>
      <c r="T34" s="24"/>
      <c r="V34" s="24"/>
      <c r="X34" s="29"/>
      <c r="AB34" s="139"/>
      <c r="AC34" s="140"/>
      <c r="AD34" s="140"/>
      <c r="AE34" s="140"/>
    </row>
    <row r="35" spans="1:31" x14ac:dyDescent="0.25">
      <c r="A35" s="25" t="str">
        <f>IF(B35="Smazat řádek před zavedením","",Objednávka!$C$4)</f>
        <v/>
      </c>
      <c r="B35" s="18" t="str">
        <f>IF(Objednávka!I24&gt;33,Objednávka!B8,"Smazat řádek před zavedením")</f>
        <v>Smazat řádek před zavedením</v>
      </c>
      <c r="G35" s="30"/>
      <c r="J35" s="24"/>
      <c r="K35" s="21"/>
      <c r="L35" s="21"/>
      <c r="M35" s="25"/>
      <c r="N35" s="25"/>
      <c r="O35" s="25"/>
      <c r="P35" s="25"/>
      <c r="S35" s="24"/>
      <c r="T35" s="24"/>
      <c r="V35" s="24"/>
      <c r="X35" s="29"/>
      <c r="AB35" s="139"/>
      <c r="AC35" s="140"/>
      <c r="AD35" s="140"/>
      <c r="AE35" s="140"/>
    </row>
    <row r="36" spans="1:31" x14ac:dyDescent="0.25">
      <c r="A36" s="25" t="str">
        <f>IF(B36="Smazat řádek před zavedením","",Objednávka!$C$4)</f>
        <v/>
      </c>
      <c r="B36" s="18" t="str">
        <f>IF(Objednávka!I24&gt;34,Objednávka!B8,"Smazat řádek před zavedením")</f>
        <v>Smazat řádek před zavedením</v>
      </c>
      <c r="G36" s="30"/>
      <c r="J36" s="24"/>
      <c r="K36" s="21"/>
      <c r="L36" s="21"/>
      <c r="M36" s="25"/>
      <c r="N36" s="25"/>
      <c r="O36" s="25"/>
      <c r="P36" s="25"/>
      <c r="S36" s="24"/>
      <c r="T36" s="24"/>
      <c r="V36" s="24"/>
      <c r="X36" s="29"/>
      <c r="AB36" s="139"/>
      <c r="AC36" s="140"/>
      <c r="AD36" s="140"/>
      <c r="AE36" s="140"/>
    </row>
    <row r="37" spans="1:31" x14ac:dyDescent="0.25">
      <c r="A37" s="25" t="str">
        <f>IF(B37="Smazat řádek před zavedením","",Objednávka!$C$4)</f>
        <v/>
      </c>
      <c r="B37" s="18" t="str">
        <f>IF(Objednávka!I24&gt;35,Objednávka!B8,"Smazat řádek před zavedením")</f>
        <v>Smazat řádek před zavedením</v>
      </c>
      <c r="G37" s="30"/>
      <c r="J37" s="24"/>
      <c r="K37" s="21"/>
      <c r="L37" s="21"/>
      <c r="M37" s="25"/>
      <c r="N37" s="25"/>
      <c r="O37" s="25"/>
      <c r="P37" s="25"/>
      <c r="S37" s="24"/>
      <c r="T37" s="24"/>
      <c r="V37" s="24"/>
      <c r="X37" s="29"/>
      <c r="AB37" s="139"/>
      <c r="AC37" s="140"/>
      <c r="AD37" s="140"/>
      <c r="AE37" s="140"/>
    </row>
    <row r="38" spans="1:31" x14ac:dyDescent="0.25">
      <c r="A38" s="25" t="str">
        <f>IF(B38="Smazat řádek před zavedením","",Objednávka!$C$4)</f>
        <v/>
      </c>
      <c r="B38" s="18" t="str">
        <f>IF(Objednávka!I24&gt;36,Objednávka!B8,"Smazat řádek před zavedením")</f>
        <v>Smazat řádek před zavedením</v>
      </c>
      <c r="G38" s="30"/>
      <c r="J38" s="24"/>
      <c r="K38" s="21"/>
      <c r="L38" s="21"/>
      <c r="M38" s="25"/>
      <c r="N38" s="25"/>
      <c r="O38" s="25"/>
      <c r="P38" s="25"/>
      <c r="S38" s="24"/>
      <c r="T38" s="24"/>
      <c r="V38" s="24"/>
      <c r="X38" s="29"/>
      <c r="AB38" s="139"/>
      <c r="AC38" s="140"/>
      <c r="AD38" s="140"/>
      <c r="AE38" s="140"/>
    </row>
    <row r="39" spans="1:31" x14ac:dyDescent="0.25">
      <c r="A39" s="25" t="str">
        <f>IF(B39="Smazat řádek před zavedením","",Objednávka!$C$4)</f>
        <v/>
      </c>
      <c r="B39" s="18" t="str">
        <f>IF(Objednávka!I24&gt;37,Objednávka!B8,"Smazat řádek před zavedením")</f>
        <v>Smazat řádek před zavedením</v>
      </c>
      <c r="G39" s="30"/>
      <c r="J39" s="24"/>
      <c r="K39" s="21"/>
      <c r="L39" s="21"/>
      <c r="M39" s="25"/>
      <c r="N39" s="25"/>
      <c r="O39" s="25"/>
      <c r="P39" s="25"/>
      <c r="S39" s="24"/>
      <c r="T39" s="24"/>
      <c r="V39" s="24"/>
      <c r="X39" s="29"/>
      <c r="AB39" s="139"/>
      <c r="AC39" s="140"/>
      <c r="AD39" s="140"/>
      <c r="AE39" s="140"/>
    </row>
    <row r="40" spans="1:31" x14ac:dyDescent="0.25">
      <c r="A40" s="25" t="str">
        <f>IF(B40="Smazat řádek před zavedením","",Objednávka!$C$4)</f>
        <v/>
      </c>
      <c r="B40" s="18" t="str">
        <f>IF(Objednávka!I24&gt;38,Objednávka!B8,"Smazat řádek před zavedením")</f>
        <v>Smazat řádek před zavedením</v>
      </c>
      <c r="G40" s="30"/>
      <c r="J40" s="24"/>
      <c r="K40" s="21"/>
      <c r="L40" s="21"/>
      <c r="M40" s="25"/>
      <c r="N40" s="25"/>
      <c r="O40" s="25"/>
      <c r="P40" s="25"/>
      <c r="S40" s="24"/>
      <c r="T40" s="24"/>
      <c r="V40" s="24"/>
      <c r="X40" s="29"/>
      <c r="AB40" s="139"/>
      <c r="AC40" s="140"/>
      <c r="AD40" s="140"/>
      <c r="AE40" s="140"/>
    </row>
    <row r="41" spans="1:31" x14ac:dyDescent="0.25">
      <c r="A41" s="25" t="str">
        <f>IF(B41="Smazat řádek před zavedením","",Objednávka!$C$4)</f>
        <v/>
      </c>
      <c r="B41" s="18" t="str">
        <f>IF(Objednávka!I24&gt;39,Objednávka!B8,"Smazat řádek před zavedením")</f>
        <v>Smazat řádek před zavedením</v>
      </c>
      <c r="G41" s="30"/>
      <c r="J41" s="24"/>
      <c r="K41" s="21"/>
      <c r="L41" s="21"/>
      <c r="M41" s="25"/>
      <c r="N41" s="25"/>
      <c r="O41" s="25"/>
      <c r="P41" s="25"/>
      <c r="S41" s="24"/>
      <c r="T41" s="24"/>
      <c r="V41" s="24"/>
      <c r="X41" s="29"/>
      <c r="AB41" s="139"/>
      <c r="AC41" s="140"/>
      <c r="AD41" s="140"/>
      <c r="AE41" s="140"/>
    </row>
    <row r="42" spans="1:31" x14ac:dyDescent="0.25">
      <c r="A42" s="25" t="str">
        <f>IF(B42="Smazat řádek před zavedením","",Objednávka!$C$4)</f>
        <v/>
      </c>
      <c r="B42" s="18" t="str">
        <f>IF(Objednávka!I24&gt;40,Objednávka!B8,"Smazat řádek před zavedením")</f>
        <v>Smazat řádek před zavedením</v>
      </c>
      <c r="G42" s="30"/>
      <c r="J42" s="24"/>
      <c r="K42" s="21"/>
      <c r="L42" s="21"/>
      <c r="M42" s="25"/>
      <c r="N42" s="25"/>
      <c r="O42" s="25"/>
      <c r="P42" s="25"/>
      <c r="S42" s="24"/>
      <c r="T42" s="24"/>
      <c r="V42" s="24"/>
      <c r="X42" s="29"/>
      <c r="AB42" s="139"/>
      <c r="AC42" s="140"/>
      <c r="AD42" s="140"/>
      <c r="AE42" s="140"/>
    </row>
    <row r="43" spans="1:31" x14ac:dyDescent="0.25">
      <c r="A43" s="25" t="str">
        <f>IF(B43="Smazat řádek před zavedením","",Objednávka!$C$4)</f>
        <v/>
      </c>
      <c r="B43" s="18" t="str">
        <f>IF(Objednávka!I24&gt;41,Objednávka!B8,"Smazat řádek před zavedením")</f>
        <v>Smazat řádek před zavedením</v>
      </c>
      <c r="G43" s="30"/>
      <c r="J43" s="24"/>
      <c r="K43" s="21"/>
      <c r="L43" s="21"/>
      <c r="M43" s="25"/>
      <c r="N43" s="25"/>
      <c r="O43" s="25"/>
      <c r="P43" s="25"/>
      <c r="S43" s="24"/>
      <c r="T43" s="24"/>
      <c r="V43" s="24"/>
      <c r="X43" s="29"/>
      <c r="AB43" s="139"/>
      <c r="AC43" s="140"/>
      <c r="AD43" s="140"/>
      <c r="AE43" s="140"/>
    </row>
    <row r="44" spans="1:31" x14ac:dyDescent="0.25">
      <c r="A44" s="25" t="str">
        <f>IF(B44="Smazat řádek před zavedením","",Objednávka!$C$4)</f>
        <v/>
      </c>
      <c r="B44" s="18" t="str">
        <f>IF(Objednávka!I24&gt;42,Objednávka!B8,"Smazat řádek před zavedením")</f>
        <v>Smazat řádek před zavedením</v>
      </c>
      <c r="G44" s="30"/>
      <c r="J44" s="24"/>
      <c r="K44" s="21"/>
      <c r="L44" s="21"/>
      <c r="M44" s="25"/>
      <c r="N44" s="25"/>
      <c r="O44" s="25"/>
      <c r="P44" s="25"/>
      <c r="S44" s="24"/>
      <c r="T44" s="24"/>
      <c r="V44" s="24"/>
      <c r="X44" s="29"/>
      <c r="AB44" s="139"/>
      <c r="AC44" s="140"/>
      <c r="AD44" s="140"/>
      <c r="AE44" s="140"/>
    </row>
    <row r="45" spans="1:31" x14ac:dyDescent="0.25">
      <c r="A45" s="25" t="str">
        <f>IF(B45="Smazat řádek před zavedením","",Objednávka!$C$4)</f>
        <v/>
      </c>
      <c r="B45" s="18" t="str">
        <f>IF(Objednávka!I24&gt;43,Objednávka!B8,"Smazat řádek před zavedením")</f>
        <v>Smazat řádek před zavedením</v>
      </c>
      <c r="G45" s="30"/>
      <c r="J45" s="24"/>
      <c r="K45" s="21"/>
      <c r="L45" s="21"/>
      <c r="M45" s="25"/>
      <c r="N45" s="25"/>
      <c r="O45" s="25"/>
      <c r="P45" s="25"/>
      <c r="S45" s="24"/>
      <c r="T45" s="24"/>
      <c r="V45" s="24"/>
      <c r="X45" s="29"/>
      <c r="AB45" s="139"/>
      <c r="AC45" s="140"/>
      <c r="AD45" s="140"/>
      <c r="AE45" s="140"/>
    </row>
    <row r="46" spans="1:31" x14ac:dyDescent="0.25">
      <c r="A46" s="25" t="str">
        <f>IF(B46="Smazat řádek před zavedením","",Objednávka!$C$4)</f>
        <v/>
      </c>
      <c r="B46" s="18" t="str">
        <f>IF(Objednávka!I24&gt;44,Objednávka!B8,"Smazat řádek před zavedením")</f>
        <v>Smazat řádek před zavedením</v>
      </c>
      <c r="G46" s="30"/>
      <c r="J46" s="24"/>
      <c r="K46" s="21"/>
      <c r="L46" s="21"/>
      <c r="M46" s="25"/>
      <c r="N46" s="25"/>
      <c r="O46" s="25"/>
      <c r="P46" s="25"/>
      <c r="S46" s="24"/>
      <c r="T46" s="24"/>
      <c r="V46" s="24"/>
      <c r="X46" s="29"/>
      <c r="AB46" s="139"/>
      <c r="AC46" s="140"/>
      <c r="AD46" s="140"/>
      <c r="AE46" s="140"/>
    </row>
    <row r="47" spans="1:31" x14ac:dyDescent="0.25">
      <c r="A47" s="25" t="str">
        <f>IF(B47="Smazat řádek před zavedením","",Objednávka!$C$4)</f>
        <v/>
      </c>
      <c r="B47" s="18" t="str">
        <f>IF(Objednávka!I24&gt;45,Objednávka!B8,"Smazat řádek před zavedením")</f>
        <v>Smazat řádek před zavedením</v>
      </c>
      <c r="G47" s="30"/>
      <c r="J47" s="24"/>
      <c r="K47" s="21"/>
      <c r="L47" s="21"/>
      <c r="M47" s="25"/>
      <c r="N47" s="25"/>
      <c r="O47" s="25"/>
      <c r="P47" s="25"/>
      <c r="S47" s="24"/>
      <c r="T47" s="24"/>
      <c r="V47" s="24"/>
      <c r="X47" s="29"/>
      <c r="AB47" s="139"/>
      <c r="AC47" s="140"/>
      <c r="AD47" s="140"/>
      <c r="AE47" s="140"/>
    </row>
    <row r="48" spans="1:31" x14ac:dyDescent="0.25">
      <c r="A48" s="25" t="str">
        <f>IF(B48="Smazat řádek před zavedením","",Objednávka!$C$4)</f>
        <v/>
      </c>
      <c r="B48" s="18" t="str">
        <f>IF(Objednávka!I24&gt;46,Objednávka!B8,"Smazat řádek před zavedením")</f>
        <v>Smazat řádek před zavedením</v>
      </c>
      <c r="G48" s="30"/>
      <c r="J48" s="24"/>
      <c r="K48" s="21"/>
      <c r="L48" s="21"/>
      <c r="M48" s="25"/>
      <c r="N48" s="25"/>
      <c r="O48" s="25"/>
      <c r="P48" s="25"/>
      <c r="S48" s="24"/>
      <c r="T48" s="24"/>
      <c r="V48" s="24"/>
      <c r="X48" s="29"/>
      <c r="AB48" s="139"/>
      <c r="AC48" s="140"/>
      <c r="AD48" s="140"/>
      <c r="AE48" s="140"/>
    </row>
    <row r="49" spans="1:31" x14ac:dyDescent="0.25">
      <c r="A49" s="25" t="str">
        <f>IF(B49="Smazat řádek před zavedením","",Objednávka!$C$4)</f>
        <v/>
      </c>
      <c r="B49" s="18" t="str">
        <f>IF(Objednávka!I24&gt;47,Objednávka!B8,"Smazat řádek před zavedením")</f>
        <v>Smazat řádek před zavedením</v>
      </c>
      <c r="G49" s="30"/>
      <c r="J49" s="24"/>
      <c r="K49" s="21"/>
      <c r="L49" s="21"/>
      <c r="M49" s="25"/>
      <c r="N49" s="25"/>
      <c r="O49" s="25"/>
      <c r="P49" s="25"/>
      <c r="S49" s="24"/>
      <c r="T49" s="24"/>
      <c r="V49" s="24"/>
      <c r="X49" s="29"/>
      <c r="AB49" s="139"/>
      <c r="AC49" s="140"/>
      <c r="AD49" s="140"/>
      <c r="AE49" s="140"/>
    </row>
    <row r="50" spans="1:31" x14ac:dyDescent="0.25">
      <c r="A50" s="25" t="str">
        <f>IF(B50="Smazat řádek před zavedením","",Objednávka!$C$4)</f>
        <v/>
      </c>
      <c r="B50" s="18" t="str">
        <f>IF(Objednávka!I24&gt;48,Objednávka!B8,"Smazat řádek před zavedením")</f>
        <v>Smazat řádek před zavedením</v>
      </c>
      <c r="G50" s="30"/>
      <c r="J50" s="24"/>
      <c r="K50" s="21"/>
      <c r="L50" s="21"/>
      <c r="M50" s="25"/>
      <c r="N50" s="25"/>
      <c r="O50" s="25"/>
      <c r="P50" s="25"/>
      <c r="S50" s="24"/>
      <c r="T50" s="24"/>
      <c r="V50" s="24"/>
      <c r="X50" s="29"/>
      <c r="AB50" s="139"/>
      <c r="AC50" s="140"/>
      <c r="AD50" s="140"/>
      <c r="AE50" s="140"/>
    </row>
    <row r="51" spans="1:31" x14ac:dyDescent="0.25">
      <c r="A51" s="25" t="str">
        <f>IF(B51="Smazat řádek před zavedením","",Objednávka!$C$4)</f>
        <v/>
      </c>
      <c r="B51" s="18" t="str">
        <f>IF(Objednávka!I24&gt;49,Objednávka!B8,"Smazat řádek před zavedením")</f>
        <v>Smazat řádek před zavedením</v>
      </c>
      <c r="G51" s="30"/>
      <c r="J51" s="24"/>
      <c r="K51" s="21"/>
      <c r="L51" s="21"/>
      <c r="M51" s="25"/>
      <c r="N51" s="25"/>
      <c r="O51" s="25"/>
      <c r="P51" s="25"/>
      <c r="S51" s="24"/>
      <c r="T51" s="24"/>
      <c r="V51" s="24"/>
      <c r="AB51" s="139"/>
      <c r="AC51" s="140"/>
      <c r="AD51" s="140"/>
      <c r="AE51" s="140"/>
    </row>
  </sheetData>
  <sheetProtection formatCells="0"/>
  <protectedRanges>
    <protectedRange sqref="G2:G51" name="pe84d80d464f7c63991645bd0c8e5d1f2"/>
  </protectedRanges>
  <mergeCells count="51">
    <mergeCell ref="AB48:AE48"/>
    <mergeCell ref="AB49:AE49"/>
    <mergeCell ref="AB50:AE50"/>
    <mergeCell ref="AB51:AE51"/>
    <mergeCell ref="AB43:AE43"/>
    <mergeCell ref="AB44:AE44"/>
    <mergeCell ref="AB45:AE45"/>
    <mergeCell ref="AB46:AE46"/>
    <mergeCell ref="AB47:AE47"/>
    <mergeCell ref="AB1:AE1"/>
    <mergeCell ref="AB2:AE2"/>
    <mergeCell ref="AB3:AE3"/>
    <mergeCell ref="AB5:AE5"/>
    <mergeCell ref="AB6:AE6"/>
    <mergeCell ref="AB4:AE4"/>
    <mergeCell ref="AB7:AE7"/>
    <mergeCell ref="AB8:AE8"/>
    <mergeCell ref="AB9:AE9"/>
    <mergeCell ref="AB10:AE10"/>
    <mergeCell ref="AB11:AE11"/>
    <mergeCell ref="AB12:AE12"/>
    <mergeCell ref="AB13:AE13"/>
    <mergeCell ref="AB14:AE14"/>
    <mergeCell ref="AB15:AE15"/>
    <mergeCell ref="AB16:AE16"/>
    <mergeCell ref="AB17:AE17"/>
    <mergeCell ref="AB18:AE18"/>
    <mergeCell ref="AB19:AE19"/>
    <mergeCell ref="AB20:AE20"/>
    <mergeCell ref="AB21:AE21"/>
    <mergeCell ref="AB22:AE22"/>
    <mergeCell ref="AB23:AE23"/>
    <mergeCell ref="AB24:AE24"/>
    <mergeCell ref="AB25:AE25"/>
    <mergeCell ref="AB26:AE26"/>
    <mergeCell ref="AB27:AE27"/>
    <mergeCell ref="AB28:AE28"/>
    <mergeCell ref="AB29:AE29"/>
    <mergeCell ref="AB30:AE30"/>
    <mergeCell ref="AB31:AE31"/>
    <mergeCell ref="AB32:AE32"/>
    <mergeCell ref="AB33:AE33"/>
    <mergeCell ref="AB34:AE34"/>
    <mergeCell ref="AB35:AE35"/>
    <mergeCell ref="AB41:AE41"/>
    <mergeCell ref="AB42:AE42"/>
    <mergeCell ref="AB36:AE36"/>
    <mergeCell ref="AB37:AE37"/>
    <mergeCell ref="AB38:AE38"/>
    <mergeCell ref="AB39:AE39"/>
    <mergeCell ref="AB40:AE40"/>
  </mergeCells>
  <phoneticPr fontId="6" type="noConversion"/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errorStyle="information" allowBlank="1" showInputMessage="1" showErrorMessage="1" xr:uid="{D1834612-25D9-4632-AEC4-803F2DD15ACE}">
          <x14:formula1>
            <xm:f>combo_values!$A$1:$A$26</xm:f>
          </x14:formula1>
          <xm:sqref>G2:G51</xm:sqref>
        </x14:dataValidation>
        <x14:dataValidation type="list" allowBlank="1" showInputMessage="1" showErrorMessage="1" xr:uid="{DB873004-78B7-466F-94E8-37A4A3CE02B3}">
          <x14:formula1>
            <xm:f>Periferie!$E$2:$E$3</xm:f>
          </x14:formula1>
          <xm:sqref>J2:J51</xm:sqref>
        </x14:dataValidation>
        <x14:dataValidation type="list" allowBlank="1" showInputMessage="1" showErrorMessage="1" xr:uid="{B1AA5432-15BE-4464-87EA-A35E8FBF6EDC}">
          <x14:formula1>
            <xm:f>Periferie!$G$2:$G$3</xm:f>
          </x14:formula1>
          <xm:sqref>M2:O51</xm:sqref>
        </x14:dataValidation>
        <x14:dataValidation type="list" allowBlank="1" showInputMessage="1" showErrorMessage="1" xr:uid="{27C06972-A87D-410E-B14C-2B38814F9FB2}">
          <x14:formula1>
            <xm:f>Periferie!$F$2:$F$3</xm:f>
          </x14:formula1>
          <xm:sqref>P2:P51</xm:sqref>
        </x14:dataValidation>
        <x14:dataValidation type="list" allowBlank="1" showInputMessage="1" showErrorMessage="1" xr:uid="{455C7845-A397-4BAA-A6DC-28F6E7724629}">
          <x14:formula1>
            <xm:f>Periferie!$C$2:$C$6</xm:f>
          </x14:formula1>
          <xm:sqref>K2:K51</xm:sqref>
        </x14:dataValidation>
        <x14:dataValidation type="list" allowBlank="1" showInputMessage="1" showErrorMessage="1" xr:uid="{4E81082F-EDFD-478C-AE01-FC4AFC434E4C}">
          <x14:formula1>
            <xm:f>Periferie!$H$2:$H$3</xm:f>
          </x14:formula1>
          <xm:sqref>L2:L51</xm:sqref>
        </x14:dataValidation>
        <x14:dataValidation type="list" allowBlank="1" showInputMessage="1" showErrorMessage="1" xr:uid="{725EAC48-6301-4785-AD76-95E88C87E691}">
          <x14:formula1>
            <xm:f>Periferie!$I$2:$I$6</xm:f>
          </x14:formula1>
          <xm:sqref>V2:V51</xm:sqref>
        </x14:dataValidation>
        <x14:dataValidation type="list" allowBlank="1" showInputMessage="1" showErrorMessage="1" xr:uid="{00BAA460-BF19-422A-8FD2-76D4DB871BBF}">
          <x14:formula1>
            <xm:f>Periferie!$B$2:$B$7</xm:f>
          </x14:formula1>
          <xm:sqref>T2:T51</xm:sqref>
        </x14:dataValidation>
        <x14:dataValidation type="list" allowBlank="1" showInputMessage="1" showErrorMessage="1" xr:uid="{C0BA4812-2E9E-4892-B13C-AC8307B6B52B}">
          <x14:formula1>
            <xm:f>Periferie!$A$2:$A$7</xm:f>
          </x14:formula1>
          <xm:sqref>S2:S51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3630-39B0-43AA-831A-CC91683F8519}">
  <dimension ref="A1:M51"/>
  <sheetViews>
    <sheetView workbookViewId="0">
      <selection activeCell="I2" sqref="I2"/>
    </sheetView>
  </sheetViews>
  <sheetFormatPr defaultRowHeight="13.2" x14ac:dyDescent="0.25"/>
  <cols>
    <col min="1" max="1" width="15.21875" customWidth="1"/>
    <col min="2" max="2" width="23.88671875" customWidth="1"/>
    <col min="3" max="3" width="12" customWidth="1"/>
    <col min="4" max="4" width="12.44140625" customWidth="1"/>
    <col min="5" max="5" width="13.21875" customWidth="1"/>
    <col min="7" max="7" width="12.21875" customWidth="1"/>
    <col min="8" max="9" width="16.5546875" customWidth="1"/>
    <col min="13" max="13" width="18.21875" customWidth="1"/>
  </cols>
  <sheetData>
    <row r="1" spans="1:13" s="15" customFormat="1" ht="26.4" x14ac:dyDescent="0.25">
      <c r="A1" s="14" t="s">
        <v>97</v>
      </c>
      <c r="B1" s="14" t="s">
        <v>2</v>
      </c>
      <c r="C1" s="14" t="s">
        <v>6</v>
      </c>
      <c r="D1" s="14" t="s">
        <v>74</v>
      </c>
      <c r="E1" s="14" t="s">
        <v>76</v>
      </c>
      <c r="F1" s="70" t="s">
        <v>99</v>
      </c>
      <c r="G1" s="22" t="s">
        <v>98</v>
      </c>
      <c r="H1" s="70" t="s">
        <v>142</v>
      </c>
      <c r="I1" s="90" t="s">
        <v>152</v>
      </c>
      <c r="J1" s="143" t="s">
        <v>30</v>
      </c>
      <c r="K1" s="144"/>
      <c r="L1" s="144"/>
      <c r="M1" s="144"/>
    </row>
    <row r="2" spans="1:13" x14ac:dyDescent="0.25">
      <c r="I2" s="93"/>
      <c r="J2" s="146"/>
      <c r="K2" s="146"/>
      <c r="L2" s="146"/>
      <c r="M2" s="146"/>
    </row>
    <row r="3" spans="1:13" x14ac:dyDescent="0.25">
      <c r="I3" s="93"/>
    </row>
    <row r="4" spans="1:13" x14ac:dyDescent="0.25">
      <c r="I4" s="93"/>
    </row>
    <row r="5" spans="1:13" x14ac:dyDescent="0.25">
      <c r="I5" s="93"/>
    </row>
    <row r="6" spans="1:13" x14ac:dyDescent="0.25">
      <c r="I6" s="93"/>
    </row>
    <row r="7" spans="1:13" x14ac:dyDescent="0.25">
      <c r="I7" s="93"/>
    </row>
    <row r="8" spans="1:13" x14ac:dyDescent="0.25">
      <c r="I8" s="93"/>
    </row>
    <row r="9" spans="1:13" x14ac:dyDescent="0.25">
      <c r="I9" s="93"/>
    </row>
    <row r="10" spans="1:13" x14ac:dyDescent="0.25">
      <c r="I10" s="93"/>
    </row>
    <row r="11" spans="1:13" x14ac:dyDescent="0.25">
      <c r="I11" s="93"/>
    </row>
    <row r="12" spans="1:13" x14ac:dyDescent="0.25">
      <c r="I12" s="93"/>
    </row>
    <row r="13" spans="1:13" x14ac:dyDescent="0.25">
      <c r="I13" s="93"/>
    </row>
    <row r="14" spans="1:13" x14ac:dyDescent="0.25">
      <c r="I14" s="93"/>
    </row>
    <row r="15" spans="1:13" x14ac:dyDescent="0.25">
      <c r="I15" s="93"/>
    </row>
    <row r="16" spans="1:13" x14ac:dyDescent="0.25">
      <c r="I16" s="93"/>
    </row>
    <row r="17" spans="9:9" x14ac:dyDescent="0.25">
      <c r="I17" s="93"/>
    </row>
    <row r="18" spans="9:9" x14ac:dyDescent="0.25">
      <c r="I18" s="93"/>
    </row>
    <row r="19" spans="9:9" x14ac:dyDescent="0.25">
      <c r="I19" s="93"/>
    </row>
    <row r="20" spans="9:9" x14ac:dyDescent="0.25">
      <c r="I20" s="93"/>
    </row>
    <row r="21" spans="9:9" x14ac:dyDescent="0.25">
      <c r="I21" s="93"/>
    </row>
    <row r="22" spans="9:9" x14ac:dyDescent="0.25">
      <c r="I22" s="93"/>
    </row>
    <row r="23" spans="9:9" x14ac:dyDescent="0.25">
      <c r="I23" s="93"/>
    </row>
    <row r="24" spans="9:9" x14ac:dyDescent="0.25">
      <c r="I24" s="93"/>
    </row>
    <row r="25" spans="9:9" x14ac:dyDescent="0.25">
      <c r="I25" s="93"/>
    </row>
    <row r="26" spans="9:9" x14ac:dyDescent="0.25">
      <c r="I26" s="93"/>
    </row>
    <row r="27" spans="9:9" x14ac:dyDescent="0.25">
      <c r="I27" s="93"/>
    </row>
    <row r="28" spans="9:9" x14ac:dyDescent="0.25">
      <c r="I28" s="93"/>
    </row>
    <row r="29" spans="9:9" x14ac:dyDescent="0.25">
      <c r="I29" s="93"/>
    </row>
    <row r="30" spans="9:9" x14ac:dyDescent="0.25">
      <c r="I30" s="93"/>
    </row>
    <row r="31" spans="9:9" x14ac:dyDescent="0.25">
      <c r="I31" s="93"/>
    </row>
    <row r="32" spans="9:9" x14ac:dyDescent="0.25">
      <c r="I32" s="93"/>
    </row>
    <row r="33" spans="9:9" x14ac:dyDescent="0.25">
      <c r="I33" s="93"/>
    </row>
    <row r="34" spans="9:9" x14ac:dyDescent="0.25">
      <c r="I34" s="93"/>
    </row>
    <row r="35" spans="9:9" x14ac:dyDescent="0.25">
      <c r="I35" s="93"/>
    </row>
    <row r="36" spans="9:9" x14ac:dyDescent="0.25">
      <c r="I36" s="93"/>
    </row>
    <row r="37" spans="9:9" x14ac:dyDescent="0.25">
      <c r="I37" s="93"/>
    </row>
    <row r="38" spans="9:9" x14ac:dyDescent="0.25">
      <c r="I38" s="93"/>
    </row>
    <row r="39" spans="9:9" x14ac:dyDescent="0.25">
      <c r="I39" s="93"/>
    </row>
    <row r="40" spans="9:9" x14ac:dyDescent="0.25">
      <c r="I40" s="93"/>
    </row>
    <row r="41" spans="9:9" x14ac:dyDescent="0.25">
      <c r="I41" s="93"/>
    </row>
    <row r="42" spans="9:9" x14ac:dyDescent="0.25">
      <c r="I42" s="93"/>
    </row>
    <row r="43" spans="9:9" x14ac:dyDescent="0.25">
      <c r="I43" s="93"/>
    </row>
    <row r="44" spans="9:9" x14ac:dyDescent="0.25">
      <c r="I44" s="93"/>
    </row>
    <row r="45" spans="9:9" x14ac:dyDescent="0.25">
      <c r="I45" s="93"/>
    </row>
    <row r="46" spans="9:9" x14ac:dyDescent="0.25">
      <c r="I46" s="93"/>
    </row>
    <row r="47" spans="9:9" x14ac:dyDescent="0.25">
      <c r="I47" s="93"/>
    </row>
    <row r="48" spans="9:9" x14ac:dyDescent="0.25">
      <c r="I48" s="93"/>
    </row>
    <row r="49" spans="9:9" x14ac:dyDescent="0.25">
      <c r="I49" s="93"/>
    </row>
    <row r="50" spans="9:9" x14ac:dyDescent="0.25">
      <c r="I50" s="93"/>
    </row>
    <row r="51" spans="9:9" x14ac:dyDescent="0.25">
      <c r="I51" s="93"/>
    </row>
  </sheetData>
  <mergeCells count="2">
    <mergeCell ref="J1:M1"/>
    <mergeCell ref="J2:M2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FE3D85D-5AE2-4DC3-9725-907976DC33E4}">
          <x14:formula1>
            <xm:f>Periferie!$G$2:$G$3</xm:f>
          </x14:formula1>
          <xm:sqref>I2:I51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1FEC8-762A-43F0-9415-3AF06B1C8B8E}">
  <sheetPr codeName="List3"/>
  <dimension ref="A1:I7"/>
  <sheetViews>
    <sheetView workbookViewId="0">
      <selection activeCell="B2" sqref="B2"/>
    </sheetView>
  </sheetViews>
  <sheetFormatPr defaultRowHeight="13.2" x14ac:dyDescent="0.25"/>
  <cols>
    <col min="1" max="1" width="16.6640625" customWidth="1"/>
    <col min="2" max="2" width="18.88671875" customWidth="1"/>
    <col min="3" max="3" width="12.5546875" customWidth="1"/>
    <col min="4" max="4" width="26.6640625" customWidth="1"/>
    <col min="5" max="5" width="22" customWidth="1"/>
    <col min="6" max="6" width="17.88671875" customWidth="1"/>
    <col min="7" max="7" width="11.5546875" customWidth="1"/>
    <col min="8" max="8" width="19.77734375" customWidth="1"/>
    <col min="9" max="9" width="22.6640625" customWidth="1"/>
  </cols>
  <sheetData>
    <row r="1" spans="1:9" x14ac:dyDescent="0.25">
      <c r="A1" t="s">
        <v>79</v>
      </c>
      <c r="B1" t="s">
        <v>80</v>
      </c>
      <c r="C1" t="s">
        <v>86</v>
      </c>
      <c r="D1" t="s">
        <v>87</v>
      </c>
      <c r="E1" t="s">
        <v>90</v>
      </c>
      <c r="F1" t="s">
        <v>93</v>
      </c>
      <c r="G1" t="s">
        <v>78</v>
      </c>
      <c r="H1" t="s">
        <v>100</v>
      </c>
      <c r="I1" t="s">
        <v>109</v>
      </c>
    </row>
    <row r="2" spans="1:9" x14ac:dyDescent="0.25">
      <c r="A2" t="s">
        <v>84</v>
      </c>
      <c r="B2" t="s">
        <v>82</v>
      </c>
      <c r="C2" t="s">
        <v>103</v>
      </c>
      <c r="D2" t="s">
        <v>88</v>
      </c>
      <c r="E2" t="s">
        <v>91</v>
      </c>
      <c r="F2" t="s">
        <v>91</v>
      </c>
      <c r="G2" t="s">
        <v>91</v>
      </c>
      <c r="H2" t="s">
        <v>91</v>
      </c>
      <c r="I2" s="17" t="s">
        <v>111</v>
      </c>
    </row>
    <row r="3" spans="1:9" x14ac:dyDescent="0.25">
      <c r="A3" t="s">
        <v>85</v>
      </c>
      <c r="B3" t="s">
        <v>83</v>
      </c>
      <c r="C3" t="s">
        <v>108</v>
      </c>
      <c r="D3" t="s">
        <v>89</v>
      </c>
      <c r="E3" t="s">
        <v>92</v>
      </c>
      <c r="F3" t="s">
        <v>92</v>
      </c>
      <c r="G3" t="s">
        <v>92</v>
      </c>
      <c r="H3" t="s">
        <v>92</v>
      </c>
      <c r="I3" t="s">
        <v>42</v>
      </c>
    </row>
    <row r="4" spans="1:9" x14ac:dyDescent="0.25">
      <c r="A4" t="s">
        <v>42</v>
      </c>
      <c r="B4" t="s">
        <v>42</v>
      </c>
      <c r="C4" t="s">
        <v>105</v>
      </c>
      <c r="I4" t="s">
        <v>51</v>
      </c>
    </row>
    <row r="5" spans="1:9" x14ac:dyDescent="0.25">
      <c r="A5" t="s">
        <v>81</v>
      </c>
      <c r="B5" t="s">
        <v>81</v>
      </c>
      <c r="C5" t="s">
        <v>106</v>
      </c>
      <c r="I5" t="s">
        <v>53</v>
      </c>
    </row>
    <row r="6" spans="1:9" x14ac:dyDescent="0.25">
      <c r="A6" t="s">
        <v>83</v>
      </c>
      <c r="B6" t="s">
        <v>85</v>
      </c>
      <c r="C6" t="s">
        <v>107</v>
      </c>
      <c r="I6" t="s">
        <v>110</v>
      </c>
    </row>
    <row r="7" spans="1:9" x14ac:dyDescent="0.25">
      <c r="A7" t="s">
        <v>82</v>
      </c>
      <c r="B7" t="s">
        <v>84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AC6"/>
  <sheetViews>
    <sheetView workbookViewId="0">
      <selection activeCell="F9" sqref="F9"/>
    </sheetView>
  </sheetViews>
  <sheetFormatPr defaultColWidth="16" defaultRowHeight="13.2" x14ac:dyDescent="0.25"/>
  <cols>
    <col min="2" max="3" width="13.44140625" customWidth="1"/>
    <col min="4" max="4" width="20.44140625" customWidth="1"/>
    <col min="6" max="6" width="17.109375" customWidth="1"/>
    <col min="7" max="7" width="10" customWidth="1"/>
    <col min="8" max="8" width="14" customWidth="1"/>
    <col min="9" max="9" width="14.6640625" customWidth="1"/>
    <col min="15" max="15" width="19.44140625" customWidth="1"/>
    <col min="19" max="20" width="13.109375" customWidth="1"/>
  </cols>
  <sheetData>
    <row r="1" spans="1:29" s="2" customFormat="1" ht="38.25" customHeight="1" x14ac:dyDescent="0.25">
      <c r="A1" s="5" t="s">
        <v>3</v>
      </c>
      <c r="B1" s="5" t="s">
        <v>6</v>
      </c>
      <c r="C1" s="5" t="s">
        <v>7</v>
      </c>
      <c r="D1" s="5" t="s">
        <v>8</v>
      </c>
      <c r="E1" s="5" t="s">
        <v>9</v>
      </c>
      <c r="F1" s="5" t="s">
        <v>10</v>
      </c>
      <c r="G1" s="1" t="s">
        <v>12</v>
      </c>
      <c r="H1" s="5" t="s">
        <v>13</v>
      </c>
      <c r="I1" s="5" t="s">
        <v>14</v>
      </c>
      <c r="J1" s="1" t="s">
        <v>15</v>
      </c>
      <c r="K1" s="1" t="s">
        <v>16</v>
      </c>
      <c r="L1" s="5" t="s">
        <v>31</v>
      </c>
      <c r="M1" s="5" t="s">
        <v>32</v>
      </c>
      <c r="N1" s="5" t="s">
        <v>33</v>
      </c>
      <c r="O1" s="1" t="s">
        <v>18</v>
      </c>
      <c r="P1" s="1" t="s">
        <v>19</v>
      </c>
      <c r="Q1" s="5" t="s">
        <v>20</v>
      </c>
      <c r="R1" s="5" t="s">
        <v>21</v>
      </c>
      <c r="S1" s="6" t="s">
        <v>22</v>
      </c>
      <c r="T1" s="6" t="s">
        <v>23</v>
      </c>
      <c r="U1" s="5" t="s">
        <v>24</v>
      </c>
      <c r="V1" s="8" t="s">
        <v>25</v>
      </c>
      <c r="W1" s="1" t="s">
        <v>26</v>
      </c>
      <c r="X1" s="7" t="s">
        <v>27</v>
      </c>
      <c r="Y1" s="7" t="s">
        <v>28</v>
      </c>
      <c r="Z1" s="94" t="s">
        <v>30</v>
      </c>
      <c r="AA1" s="95"/>
      <c r="AB1" s="95"/>
      <c r="AC1" s="96"/>
    </row>
    <row r="4" spans="1:29" ht="51" customHeight="1" x14ac:dyDescent="0.25">
      <c r="A4" s="4" t="s">
        <v>34</v>
      </c>
      <c r="B4" s="4" t="s">
        <v>34</v>
      </c>
      <c r="C4" s="4" t="s">
        <v>34</v>
      </c>
      <c r="D4" s="4" t="s">
        <v>34</v>
      </c>
      <c r="E4" s="4" t="s">
        <v>34</v>
      </c>
      <c r="F4" s="4" t="s">
        <v>34</v>
      </c>
      <c r="G4" s="3" t="s">
        <v>35</v>
      </c>
      <c r="H4" s="4" t="s">
        <v>34</v>
      </c>
      <c r="I4" s="4" t="s">
        <v>34</v>
      </c>
      <c r="J4" s="3" t="s">
        <v>35</v>
      </c>
      <c r="K4" s="3" t="s">
        <v>35</v>
      </c>
      <c r="L4" s="4" t="s">
        <v>34</v>
      </c>
      <c r="M4" s="4" t="s">
        <v>34</v>
      </c>
      <c r="N4" s="4" t="s">
        <v>34</v>
      </c>
      <c r="O4" s="3" t="s">
        <v>35</v>
      </c>
      <c r="P4" s="3" t="s">
        <v>35</v>
      </c>
      <c r="Q4" s="4" t="s">
        <v>34</v>
      </c>
      <c r="R4" s="4" t="s">
        <v>34</v>
      </c>
      <c r="S4" s="4" t="s">
        <v>34</v>
      </c>
      <c r="T4" s="4" t="s">
        <v>34</v>
      </c>
      <c r="U4" s="4" t="s">
        <v>34</v>
      </c>
      <c r="V4" s="3" t="s">
        <v>35</v>
      </c>
      <c r="W4" s="3" t="s">
        <v>35</v>
      </c>
      <c r="X4" s="4" t="s">
        <v>34</v>
      </c>
      <c r="Y4" s="4" t="s">
        <v>34</v>
      </c>
    </row>
    <row r="6" spans="1:29" x14ac:dyDescent="0.25">
      <c r="A6" s="9" t="s">
        <v>36</v>
      </c>
      <c r="B6" s="9" t="s">
        <v>36</v>
      </c>
      <c r="C6" s="9" t="s">
        <v>36</v>
      </c>
      <c r="D6" s="9" t="s">
        <v>36</v>
      </c>
      <c r="E6" s="9" t="s">
        <v>36</v>
      </c>
      <c r="F6" s="9" t="s">
        <v>37</v>
      </c>
      <c r="H6" s="9" t="s">
        <v>36</v>
      </c>
      <c r="I6" s="9" t="s">
        <v>36</v>
      </c>
      <c r="L6" s="9" t="s">
        <v>37</v>
      </c>
      <c r="M6" s="9" t="s">
        <v>37</v>
      </c>
      <c r="N6" s="9" t="s">
        <v>37</v>
      </c>
      <c r="Q6" s="9" t="s">
        <v>36</v>
      </c>
      <c r="R6" s="9" t="s">
        <v>36</v>
      </c>
      <c r="S6" s="9" t="s">
        <v>36</v>
      </c>
      <c r="T6" s="9" t="s">
        <v>36</v>
      </c>
      <c r="U6" s="9" t="s">
        <v>36</v>
      </c>
      <c r="X6" s="9" t="s">
        <v>37</v>
      </c>
      <c r="Y6" s="9" t="s">
        <v>37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Z1:AC1"/>
  </mergeCells>
  <dataValidations count="1">
    <dataValidation type="list" allowBlank="1" showInputMessage="1" showErrorMessage="1" sqref="F2:F3 F5:F6 P2 J2:O3 J5:O6" xr:uid="{00000000-0002-0000-0100-000000000000}">
      <formula1>#REF!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/>
  <dimension ref="A1:D26"/>
  <sheetViews>
    <sheetView workbookViewId="0">
      <selection activeCell="D22" sqref="D22"/>
    </sheetView>
  </sheetViews>
  <sheetFormatPr defaultRowHeight="13.2" x14ac:dyDescent="0.25"/>
  <cols>
    <col min="1" max="1" width="18.88671875" customWidth="1"/>
    <col min="3" max="3" width="16.5546875" customWidth="1"/>
  </cols>
  <sheetData>
    <row r="1" spans="1:4" x14ac:dyDescent="0.25">
      <c r="A1" t="s">
        <v>38</v>
      </c>
      <c r="B1" t="s">
        <v>39</v>
      </c>
    </row>
    <row r="2" spans="1:4" x14ac:dyDescent="0.25">
      <c r="A2" t="s">
        <v>40</v>
      </c>
      <c r="B2" t="s">
        <v>41</v>
      </c>
      <c r="C2" t="s">
        <v>42</v>
      </c>
      <c r="D2" t="s">
        <v>43</v>
      </c>
    </row>
    <row r="3" spans="1:4" x14ac:dyDescent="0.25">
      <c r="A3" t="s">
        <v>44</v>
      </c>
      <c r="C3" t="s">
        <v>45</v>
      </c>
      <c r="D3" t="s">
        <v>46</v>
      </c>
    </row>
    <row r="4" spans="1:4" x14ac:dyDescent="0.25">
      <c r="A4" t="s">
        <v>47</v>
      </c>
      <c r="C4" t="s">
        <v>48</v>
      </c>
      <c r="D4" t="s">
        <v>49</v>
      </c>
    </row>
    <row r="5" spans="1:4" x14ac:dyDescent="0.25">
      <c r="A5" t="s">
        <v>50</v>
      </c>
      <c r="C5" t="s">
        <v>51</v>
      </c>
    </row>
    <row r="6" spans="1:4" x14ac:dyDescent="0.25">
      <c r="A6" t="s">
        <v>52</v>
      </c>
      <c r="C6" t="s">
        <v>53</v>
      </c>
    </row>
    <row r="7" spans="1:4" x14ac:dyDescent="0.25">
      <c r="A7" t="s">
        <v>54</v>
      </c>
    </row>
    <row r="8" spans="1:4" x14ac:dyDescent="0.25">
      <c r="A8" t="s">
        <v>55</v>
      </c>
    </row>
    <row r="9" spans="1:4" x14ac:dyDescent="0.25">
      <c r="A9" t="s">
        <v>56</v>
      </c>
    </row>
    <row r="10" spans="1:4" x14ac:dyDescent="0.25">
      <c r="A10" t="s">
        <v>57</v>
      </c>
    </row>
    <row r="11" spans="1:4" x14ac:dyDescent="0.25">
      <c r="A11" t="s">
        <v>58</v>
      </c>
    </row>
    <row r="12" spans="1:4" x14ac:dyDescent="0.25">
      <c r="A12" t="s">
        <v>59</v>
      </c>
    </row>
    <row r="13" spans="1:4" x14ac:dyDescent="0.25">
      <c r="A13" t="s">
        <v>60</v>
      </c>
    </row>
    <row r="14" spans="1:4" x14ac:dyDescent="0.25">
      <c r="A14" t="s">
        <v>61</v>
      </c>
    </row>
    <row r="15" spans="1:4" x14ac:dyDescent="0.25">
      <c r="A15" t="s">
        <v>62</v>
      </c>
    </row>
    <row r="16" spans="1:4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6C44BEA214244FB1B1148C1D3282F4" ma:contentTypeVersion="13" ma:contentTypeDescription="Create a new document." ma:contentTypeScope="" ma:versionID="29137af3be7e40c860a3aaf7c7b158ca">
  <xsd:schema xmlns:xsd="http://www.w3.org/2001/XMLSchema" xmlns:xs="http://www.w3.org/2001/XMLSchema" xmlns:p="http://schemas.microsoft.com/office/2006/metadata/properties" xmlns:ns3="60e1d527-fd38-4280-a7c4-f75ed6ced818" xmlns:ns4="63e3ab48-90ad-43fb-9eb7-07715ded4505" targetNamespace="http://schemas.microsoft.com/office/2006/metadata/properties" ma:root="true" ma:fieldsID="2531965ae6759804425304d3f5a1ce7f" ns3:_="" ns4:_="">
    <xsd:import namespace="60e1d527-fd38-4280-a7c4-f75ed6ced818"/>
    <xsd:import namespace="63e3ab48-90ad-43fb-9eb7-07715ded45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1d527-fd38-4280-a7c4-f75ed6ced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3ab48-90ad-43fb-9eb7-07715ded450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221F7D4-6FFF-4872-9286-F2C69AFB9D6D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60e1d527-fd38-4280-a7c4-f75ed6ced818"/>
    <ds:schemaRef ds:uri="63e3ab48-90ad-43fb-9eb7-07715ded450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2C70CB-44F6-4EBC-89BA-ED17C344DC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A7FBB2-792D-447E-872A-AAA31802818D}">
  <ds:schemaRefs>
    <ds:schemaRef ds:uri="http://www.w3.org/XML/1998/namespace"/>
    <ds:schemaRef ds:uri="http://schemas.microsoft.com/office/infopath/2007/PartnerControls"/>
    <ds:schemaRef ds:uri="http://purl.org/dc/terms/"/>
    <ds:schemaRef ds:uri="60e1d527-fd38-4280-a7c4-f75ed6ced818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3e3ab48-90ad-43fb-9eb7-07715ded450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import</vt:lpstr>
      <vt:lpstr>Objednávka</vt:lpstr>
      <vt:lpstr>Montážní protokol</vt:lpstr>
      <vt:lpstr>Demontážní protokol</vt:lpstr>
      <vt:lpstr>Periferie</vt:lpstr>
      <vt:lpstr>list</vt:lpstr>
      <vt:lpstr>combo_values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Radek</dc:creator>
  <cp:keywords/>
  <dc:description/>
  <cp:lastModifiedBy>Myšák Roman</cp:lastModifiedBy>
  <dcterms:created xsi:type="dcterms:W3CDTF">2009-11-26T08:54:32Z</dcterms:created>
  <dcterms:modified xsi:type="dcterms:W3CDTF">2021-06-10T09:13:49Z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0x010100DE6C44BEA214244FB1B1148C1D3282F4</vt:lpwstr>
  </property>
</Properties>
</file>